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10" windowWidth="16605" windowHeight="8610" tabRatio="949" activeTab="1"/>
  </bookViews>
  <sheets>
    <sheet name="Stand Alone Income Statement" sheetId="4" r:id="rId1"/>
    <sheet name="Income Statement Trend" sheetId="3" r:id="rId2"/>
    <sheet name="Gross Margin By Month" sheetId="5" r:id="rId3"/>
  </sheets>
  <definedNames>
    <definedName name="_xlnm.Print_Area" localSheetId="2">'Gross Margin By Month'!$A$1:$N$29</definedName>
    <definedName name="_xlnm.Print_Area" localSheetId="1">'Income Statement Trend'!$A$1:$AS$40</definedName>
    <definedName name="_xlnm.Print_Titles" localSheetId="1">'Income Statement Trend'!$A:$A</definedName>
  </definedNames>
  <calcPr calcId="145621" iterate="1" iterateCount="10000"/>
</workbook>
</file>

<file path=xl/calcChain.xml><?xml version="1.0" encoding="utf-8"?>
<calcChain xmlns="http://schemas.openxmlformats.org/spreadsheetml/2006/main">
  <c r="AQ34" i="3" l="1"/>
  <c r="AQ45" i="3" s="1"/>
  <c r="AQ46" i="3" s="1"/>
  <c r="AP34" i="3"/>
  <c r="AO34" i="3"/>
  <c r="AQ33" i="3"/>
  <c r="AP33" i="3"/>
  <c r="AO33" i="3"/>
  <c r="AQ27" i="3"/>
  <c r="AP27" i="3"/>
  <c r="AO27" i="3"/>
  <c r="AQ26" i="3"/>
  <c r="AP26" i="3"/>
  <c r="AO26" i="3"/>
  <c r="AQ25" i="3"/>
  <c r="AP25" i="3"/>
  <c r="AO25" i="3"/>
  <c r="AQ24" i="3"/>
  <c r="AP24" i="3"/>
  <c r="AO24" i="3"/>
  <c r="AQ23" i="3"/>
  <c r="AP23" i="3"/>
  <c r="AO23" i="3"/>
  <c r="AQ22" i="3"/>
  <c r="AP22" i="3"/>
  <c r="AO22" i="3"/>
  <c r="AQ11" i="3"/>
  <c r="AQ18" i="3" s="1"/>
  <c r="AP11" i="3"/>
  <c r="AP18" i="3" s="1"/>
  <c r="AO11" i="3"/>
  <c r="AQ10" i="3"/>
  <c r="AP10" i="3"/>
  <c r="AP17" i="3" s="1"/>
  <c r="AO10" i="3"/>
  <c r="AQ7" i="3"/>
  <c r="AP7" i="3"/>
  <c r="AO7" i="3"/>
  <c r="B30" i="4"/>
  <c r="B23" i="4"/>
  <c r="B12" i="4"/>
  <c r="B14" i="4" s="1"/>
  <c r="B26" i="4" s="1"/>
  <c r="B33" i="4" s="1"/>
  <c r="G18" i="3"/>
  <c r="G10" i="5" s="1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AP28" i="3" s="1"/>
  <c r="M28" i="3"/>
  <c r="L28" i="3"/>
  <c r="K28" i="3"/>
  <c r="J28" i="3"/>
  <c r="I28" i="3"/>
  <c r="H28" i="3"/>
  <c r="G28" i="3"/>
  <c r="F28" i="3"/>
  <c r="E28" i="3"/>
  <c r="D28" i="3"/>
  <c r="C28" i="3"/>
  <c r="B28" i="3"/>
  <c r="AO28" i="3" s="1"/>
  <c r="AE35" i="3"/>
  <c r="P18" i="3"/>
  <c r="D18" i="3"/>
  <c r="AE18" i="3"/>
  <c r="O18" i="3"/>
  <c r="H18" i="3"/>
  <c r="X12" i="3"/>
  <c r="X14" i="3" s="1"/>
  <c r="C17" i="3"/>
  <c r="AE12" i="3"/>
  <c r="AE14" i="3" s="1"/>
  <c r="AE31" i="3" s="1"/>
  <c r="AE38" i="3" s="1"/>
  <c r="AE39" i="3" s="1"/>
  <c r="H17" i="3"/>
  <c r="H10" i="5" s="1"/>
  <c r="AH27" i="3"/>
  <c r="AG23" i="3"/>
  <c r="D35" i="3"/>
  <c r="H35" i="3"/>
  <c r="L35" i="3"/>
  <c r="P35" i="3"/>
  <c r="T35" i="3"/>
  <c r="X35" i="3"/>
  <c r="AB35" i="3"/>
  <c r="B35" i="3"/>
  <c r="F35" i="3"/>
  <c r="J35" i="3"/>
  <c r="R35" i="3"/>
  <c r="Z35" i="3"/>
  <c r="AD35" i="3"/>
  <c r="L18" i="3"/>
  <c r="X18" i="3"/>
  <c r="C18" i="3"/>
  <c r="K18" i="3"/>
  <c r="W18" i="3"/>
  <c r="H12" i="3"/>
  <c r="H14" i="3" s="1"/>
  <c r="V35" i="3"/>
  <c r="G17" i="3"/>
  <c r="K17" i="3"/>
  <c r="K19" i="3" s="1"/>
  <c r="S17" i="3"/>
  <c r="AA17" i="3"/>
  <c r="AA19" i="3" s="1"/>
  <c r="AI25" i="3"/>
  <c r="AH23" i="3"/>
  <c r="O35" i="3"/>
  <c r="AI33" i="3"/>
  <c r="AC35" i="3"/>
  <c r="P12" i="3"/>
  <c r="P14" i="3" s="1"/>
  <c r="T18" i="3"/>
  <c r="AB18" i="3"/>
  <c r="AH11" i="3"/>
  <c r="AI22" i="3"/>
  <c r="O12" i="3"/>
  <c r="O14" i="3" s="1"/>
  <c r="S18" i="3"/>
  <c r="S19" i="3" s="1"/>
  <c r="AA18" i="3"/>
  <c r="E35" i="3"/>
  <c r="I35" i="3"/>
  <c r="M35" i="3"/>
  <c r="Q35" i="3"/>
  <c r="U35" i="3"/>
  <c r="Y35" i="3"/>
  <c r="C35" i="3"/>
  <c r="G35" i="3"/>
  <c r="K35" i="3"/>
  <c r="S35" i="3"/>
  <c r="W35" i="3"/>
  <c r="AG33" i="3"/>
  <c r="AH33" i="3"/>
  <c r="AH35" i="3" s="1"/>
  <c r="AH26" i="3"/>
  <c r="W12" i="3"/>
  <c r="W14" i="3"/>
  <c r="W31" i="3" s="1"/>
  <c r="W38" i="3" s="1"/>
  <c r="W39" i="3" s="1"/>
  <c r="AA12" i="3"/>
  <c r="AA14" i="3"/>
  <c r="AA31" i="3" s="1"/>
  <c r="J17" i="3"/>
  <c r="R17" i="3"/>
  <c r="R19" i="3" s="1"/>
  <c r="K12" i="3"/>
  <c r="K14" i="3"/>
  <c r="K31" i="3" s="1"/>
  <c r="C12" i="3"/>
  <c r="C14" i="3"/>
  <c r="C31" i="3" s="1"/>
  <c r="C38" i="3" s="1"/>
  <c r="C39" i="3" s="1"/>
  <c r="X17" i="3"/>
  <c r="L11" i="5" s="1"/>
  <c r="Q17" i="3"/>
  <c r="Q12" i="3"/>
  <c r="Q14" i="3"/>
  <c r="Q31" i="3" s="1"/>
  <c r="Q38" i="3" s="1"/>
  <c r="Q39" i="3" s="1"/>
  <c r="AG7" i="3"/>
  <c r="Z17" i="3"/>
  <c r="D12" i="3"/>
  <c r="D14" i="3"/>
  <c r="D31" i="3" s="1"/>
  <c r="D38" i="3" s="1"/>
  <c r="D39" i="3" s="1"/>
  <c r="D17" i="3"/>
  <c r="L12" i="3"/>
  <c r="L14" i="3" s="1"/>
  <c r="L17" i="3"/>
  <c r="T12" i="3"/>
  <c r="T14" i="3" s="1"/>
  <c r="T17" i="3"/>
  <c r="AB12" i="3"/>
  <c r="AB14" i="3" s="1"/>
  <c r="AB17" i="3"/>
  <c r="AB19" i="3" s="1"/>
  <c r="B18" i="3"/>
  <c r="J18" i="3"/>
  <c r="J19" i="3" s="1"/>
  <c r="R18" i="3"/>
  <c r="Z18" i="3"/>
  <c r="N18" i="3"/>
  <c r="E17" i="3"/>
  <c r="E12" i="3"/>
  <c r="E14" i="3"/>
  <c r="E31" i="3" s="1"/>
  <c r="E38" i="3" s="1"/>
  <c r="E39" i="3" s="1"/>
  <c r="M17" i="3"/>
  <c r="M19" i="3" s="1"/>
  <c r="M12" i="3"/>
  <c r="M14" i="3" s="1"/>
  <c r="U17" i="3"/>
  <c r="U12" i="3"/>
  <c r="U14" i="3" s="1"/>
  <c r="AC17" i="3"/>
  <c r="AC12" i="3"/>
  <c r="AC14" i="3" s="1"/>
  <c r="R12" i="3"/>
  <c r="R14" i="3" s="1"/>
  <c r="O17" i="3"/>
  <c r="O19" i="3" s="1"/>
  <c r="AE17" i="3"/>
  <c r="AE19" i="3" s="1"/>
  <c r="V18" i="3"/>
  <c r="AG24" i="3"/>
  <c r="AH25" i="3"/>
  <c r="AH7" i="3"/>
  <c r="AL7" i="3" s="1"/>
  <c r="AG11" i="3"/>
  <c r="AK11" i="3" s="1"/>
  <c r="G12" i="3"/>
  <c r="G14" i="3" s="1"/>
  <c r="S12" i="3"/>
  <c r="S14" i="3" s="1"/>
  <c r="P17" i="3"/>
  <c r="P19" i="3" s="1"/>
  <c r="AD18" i="3"/>
  <c r="AI7" i="3"/>
  <c r="AM25" i="3" s="1"/>
  <c r="J12" i="3"/>
  <c r="J14" i="3" s="1"/>
  <c r="Z12" i="3"/>
  <c r="W17" i="3"/>
  <c r="F18" i="3"/>
  <c r="F19" i="3" s="1"/>
  <c r="AA35" i="3"/>
  <c r="AI34" i="3"/>
  <c r="AG27" i="3"/>
  <c r="AK27" i="3" s="1"/>
  <c r="AG25" i="3"/>
  <c r="AK25" i="3" s="1"/>
  <c r="AI23" i="3"/>
  <c r="AI11" i="3"/>
  <c r="AM11" i="3" s="1"/>
  <c r="AG26" i="3"/>
  <c r="AI27" i="3"/>
  <c r="AH24" i="3"/>
  <c r="AL24" i="3" s="1"/>
  <c r="AI24" i="3"/>
  <c r="AG34" i="3"/>
  <c r="AH34" i="3"/>
  <c r="N35" i="3"/>
  <c r="AP35" i="3" s="1"/>
  <c r="E18" i="3"/>
  <c r="I18" i="3"/>
  <c r="M18" i="3"/>
  <c r="Q18" i="3"/>
  <c r="U18" i="3"/>
  <c r="U19" i="3" s="1"/>
  <c r="Y18" i="3"/>
  <c r="AC18" i="3"/>
  <c r="AI26" i="3"/>
  <c r="AG22" i="3"/>
  <c r="AH22" i="3"/>
  <c r="G11" i="5"/>
  <c r="D11" i="5"/>
  <c r="G12" i="5"/>
  <c r="E12" i="5"/>
  <c r="AC19" i="3"/>
  <c r="M10" i="5"/>
  <c r="D12" i="5"/>
  <c r="L10" i="5"/>
  <c r="B12" i="5"/>
  <c r="X19" i="3"/>
  <c r="AL33" i="3"/>
  <c r="K10" i="5"/>
  <c r="H19" i="3"/>
  <c r="C11" i="5"/>
  <c r="AL11" i="3"/>
  <c r="G19" i="3"/>
  <c r="W19" i="3"/>
  <c r="T19" i="3"/>
  <c r="D10" i="5"/>
  <c r="D19" i="3"/>
  <c r="C10" i="5"/>
  <c r="AL22" i="3"/>
  <c r="AK34" i="3"/>
  <c r="AK7" i="3"/>
  <c r="AK33" i="3"/>
  <c r="AK24" i="3"/>
  <c r="AK26" i="3"/>
  <c r="AK22" i="3"/>
  <c r="AG35" i="3"/>
  <c r="AK35" i="3" s="1"/>
  <c r="E15" i="3"/>
  <c r="AA15" i="3"/>
  <c r="AD17" i="3"/>
  <c r="AD19" i="3" s="1"/>
  <c r="AD12" i="3"/>
  <c r="AD14" i="3" s="1"/>
  <c r="V17" i="3"/>
  <c r="V19" i="3" s="1"/>
  <c r="V12" i="3"/>
  <c r="V14" i="3"/>
  <c r="V31" i="3" s="1"/>
  <c r="V38" i="3" s="1"/>
  <c r="V39" i="3" s="1"/>
  <c r="F17" i="3"/>
  <c r="F12" i="3"/>
  <c r="F14" i="3" s="1"/>
  <c r="Y17" i="3"/>
  <c r="Y19" i="3" s="1"/>
  <c r="Y12" i="3"/>
  <c r="Y14" i="3" s="1"/>
  <c r="AI10" i="3"/>
  <c r="I17" i="3"/>
  <c r="I12" i="3"/>
  <c r="I14" i="3" s="1"/>
  <c r="N17" i="3"/>
  <c r="N19" i="3" s="1"/>
  <c r="N12" i="3"/>
  <c r="N14" i="3" s="1"/>
  <c r="AH10" i="3"/>
  <c r="AL10" i="3" s="1"/>
  <c r="B17" i="3"/>
  <c r="B10" i="5" s="1"/>
  <c r="B12" i="3"/>
  <c r="B14" i="3" s="1"/>
  <c r="AG10" i="3"/>
  <c r="AK10" i="3" s="1"/>
  <c r="M11" i="5"/>
  <c r="F10" i="5"/>
  <c r="F12" i="5"/>
  <c r="B11" i="5"/>
  <c r="J11" i="5"/>
  <c r="B19" i="3"/>
  <c r="AH17" i="3"/>
  <c r="AI12" i="3"/>
  <c r="AI14" i="3" s="1"/>
  <c r="AM14" i="3" s="1"/>
  <c r="AG17" i="3"/>
  <c r="V15" i="3"/>
  <c r="Y15" i="3" l="1"/>
  <c r="Y31" i="3"/>
  <c r="Y38" i="3" s="1"/>
  <c r="Y39" i="3" s="1"/>
  <c r="U31" i="3"/>
  <c r="U38" i="3" s="1"/>
  <c r="U39" i="3" s="1"/>
  <c r="U15" i="3"/>
  <c r="T31" i="3"/>
  <c r="T38" i="3" s="1"/>
  <c r="T39" i="3" s="1"/>
  <c r="T15" i="3"/>
  <c r="H31" i="3"/>
  <c r="H38" i="3" s="1"/>
  <c r="H39" i="3" s="1"/>
  <c r="H15" i="3"/>
  <c r="AH28" i="3"/>
  <c r="AL28" i="3" s="1"/>
  <c r="I19" i="3"/>
  <c r="AI28" i="3"/>
  <c r="AM28" i="3" s="1"/>
  <c r="E19" i="3"/>
  <c r="Z19" i="3"/>
  <c r="Q19" i="3"/>
  <c r="K38" i="3"/>
  <c r="K39" i="3" s="1"/>
  <c r="AA38" i="3"/>
  <c r="AA39" i="3" s="1"/>
  <c r="AL26" i="3"/>
  <c r="AM33" i="3"/>
  <c r="AQ35" i="3"/>
  <c r="AO35" i="3"/>
  <c r="AG28" i="3"/>
  <c r="AK28" i="3" s="1"/>
  <c r="AO18" i="3"/>
  <c r="AG12" i="3"/>
  <c r="AK12" i="3" s="1"/>
  <c r="AL25" i="3"/>
  <c r="H11" i="5"/>
  <c r="AL27" i="3"/>
  <c r="C19" i="3"/>
  <c r="AO17" i="3"/>
  <c r="AL35" i="3"/>
  <c r="AL23" i="3"/>
  <c r="K11" i="5"/>
  <c r="AH12" i="3"/>
  <c r="AH14" i="3" s="1"/>
  <c r="AG18" i="3"/>
  <c r="AG19" i="3" s="1"/>
  <c r="K15" i="3"/>
  <c r="C12" i="5"/>
  <c r="E11" i="5"/>
  <c r="AL34" i="3"/>
  <c r="AM27" i="3"/>
  <c r="AM34" i="3"/>
  <c r="AQ12" i="3"/>
  <c r="I11" i="5"/>
  <c r="L19" i="3"/>
  <c r="AH18" i="3"/>
  <c r="AH19" i="3" s="1"/>
  <c r="AQ28" i="3"/>
  <c r="AQ17" i="3"/>
  <c r="AQ19" i="3" s="1"/>
  <c r="F15" i="3"/>
  <c r="F31" i="3"/>
  <c r="F38" i="3" s="1"/>
  <c r="F39" i="3" s="1"/>
  <c r="R15" i="3"/>
  <c r="R31" i="3"/>
  <c r="R38" i="3" s="1"/>
  <c r="R39" i="3" s="1"/>
  <c r="P31" i="3"/>
  <c r="P38" i="3" s="1"/>
  <c r="P39" i="3" s="1"/>
  <c r="P15" i="3"/>
  <c r="X31" i="3"/>
  <c r="X38" i="3" s="1"/>
  <c r="X39" i="3" s="1"/>
  <c r="X15" i="3"/>
  <c r="AP14" i="3"/>
  <c r="AP15" i="3" s="1"/>
  <c r="N15" i="3"/>
  <c r="N31" i="3"/>
  <c r="G31" i="3"/>
  <c r="G38" i="3" s="1"/>
  <c r="G39" i="3" s="1"/>
  <c r="G15" i="3"/>
  <c r="O31" i="3"/>
  <c r="O38" i="3" s="1"/>
  <c r="O39" i="3" s="1"/>
  <c r="O15" i="3"/>
  <c r="I31" i="3"/>
  <c r="I38" i="3" s="1"/>
  <c r="I39" i="3" s="1"/>
  <c r="I15" i="3"/>
  <c r="J15" i="3"/>
  <c r="J31" i="3"/>
  <c r="J38" i="3" s="1"/>
  <c r="J39" i="3" s="1"/>
  <c r="S31" i="3"/>
  <c r="S38" i="3" s="1"/>
  <c r="S39" i="3" s="1"/>
  <c r="S15" i="3"/>
  <c r="M31" i="3"/>
  <c r="M38" i="3" s="1"/>
  <c r="M39" i="3" s="1"/>
  <c r="M15" i="3"/>
  <c r="L31" i="3"/>
  <c r="L38" i="3" s="1"/>
  <c r="L39" i="3" s="1"/>
  <c r="L15" i="3"/>
  <c r="AO14" i="3"/>
  <c r="AO15" i="3" s="1"/>
  <c r="B31" i="3"/>
  <c r="B15" i="3"/>
  <c r="AH15" i="3"/>
  <c r="AL14" i="3"/>
  <c r="AH31" i="3"/>
  <c r="AD15" i="3"/>
  <c r="AD31" i="3"/>
  <c r="AD38" i="3" s="1"/>
  <c r="AD39" i="3" s="1"/>
  <c r="AC31" i="3"/>
  <c r="AC38" i="3" s="1"/>
  <c r="AC39" i="3" s="1"/>
  <c r="AC15" i="3"/>
  <c r="AB31" i="3"/>
  <c r="AB38" i="3" s="1"/>
  <c r="AB39" i="3" s="1"/>
  <c r="AB15" i="3"/>
  <c r="AP19" i="3"/>
  <c r="AI15" i="3"/>
  <c r="AL12" i="3"/>
  <c r="AG14" i="3"/>
  <c r="AO12" i="3"/>
  <c r="AP12" i="3"/>
  <c r="AM22" i="3"/>
  <c r="E10" i="5"/>
  <c r="AM23" i="3"/>
  <c r="AM7" i="3"/>
  <c r="C15" i="3"/>
  <c r="AE15" i="3"/>
  <c r="AI18" i="3"/>
  <c r="AM26" i="3"/>
  <c r="Z14" i="3"/>
  <c r="AM12" i="3"/>
  <c r="I10" i="5"/>
  <c r="D15" i="3"/>
  <c r="W15" i="3"/>
  <c r="Q15" i="3"/>
  <c r="AM10" i="3"/>
  <c r="AK23" i="3"/>
  <c r="J10" i="5"/>
  <c r="F11" i="5"/>
  <c r="AM24" i="3"/>
  <c r="AI17" i="3"/>
  <c r="AI35" i="3"/>
  <c r="AM35" i="3" s="1"/>
  <c r="AI31" i="3" l="1"/>
  <c r="AI38" i="3" s="1"/>
  <c r="AO19" i="3"/>
  <c r="N38" i="3"/>
  <c r="AP31" i="3"/>
  <c r="AG31" i="3"/>
  <c r="AK14" i="3"/>
  <c r="AG15" i="3"/>
  <c r="AI19" i="3"/>
  <c r="Z15" i="3"/>
  <c r="AQ14" i="3"/>
  <c r="AQ15" i="3" s="1"/>
  <c r="Z31" i="3"/>
  <c r="AL31" i="3"/>
  <c r="AH38" i="3"/>
  <c r="AH32" i="3"/>
  <c r="AO31" i="3"/>
  <c r="B38" i="3"/>
  <c r="AI32" i="3"/>
  <c r="AM31" i="3"/>
  <c r="AI39" i="3" l="1"/>
  <c r="AM38" i="3"/>
  <c r="AM39" i="3" s="1"/>
  <c r="Z38" i="3"/>
  <c r="AQ31" i="3"/>
  <c r="AP38" i="3"/>
  <c r="AP39" i="3" s="1"/>
  <c r="N39" i="3"/>
  <c r="B39" i="3"/>
  <c r="AO38" i="3"/>
  <c r="AO39" i="3" s="1"/>
  <c r="AH39" i="3"/>
  <c r="AL38" i="3"/>
  <c r="AL39" i="3" s="1"/>
  <c r="AG32" i="3"/>
  <c r="AG38" i="3"/>
  <c r="AK31" i="3"/>
  <c r="AQ38" i="3" l="1"/>
  <c r="Z39" i="3"/>
  <c r="AK38" i="3"/>
  <c r="AK39" i="3" s="1"/>
  <c r="AG39" i="3"/>
  <c r="AQ39" i="3" l="1"/>
</calcChain>
</file>

<file path=xl/sharedStrings.xml><?xml version="1.0" encoding="utf-8"?>
<sst xmlns="http://schemas.openxmlformats.org/spreadsheetml/2006/main" count="102" uniqueCount="60">
  <si>
    <t>2014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</si>
  <si>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</si>
  <si>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</si>
  <si>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</si>
  <si>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</si>
  <si>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</si>
  <si>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</si>
  <si>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</si>
  <si>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</si>
  <si>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</si>
  <si>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</si>
  <si>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</si>
  <si>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</si>
  <si>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Revenue</t>
  </si>
  <si>
    <t>Gross Profit</t>
  </si>
  <si>
    <t xml:space="preserve">  Other</t>
  </si>
  <si>
    <t>Income From Operations</t>
  </si>
  <si>
    <t>Total COGS</t>
  </si>
  <si>
    <t>Variances</t>
  </si>
  <si>
    <t xml:space="preserve">  Facilities</t>
  </si>
  <si>
    <t xml:space="preserve">  Deprecation</t>
  </si>
  <si>
    <t xml:space="preserve">  Interest Expense</t>
  </si>
  <si>
    <t>Other Expenses</t>
  </si>
  <si>
    <t>Net Income (Assuming S-Corp or LLC)</t>
  </si>
  <si>
    <t>2012</t>
  </si>
  <si>
    <t>2013</t>
  </si>
  <si>
    <t>6 Mo 2014</t>
  </si>
  <si>
    <t xml:space="preserve">  Employee Expenses</t>
  </si>
  <si>
    <t xml:space="preserve">  Advertising and Promotion</t>
  </si>
  <si>
    <t xml:space="preserve">  Variable Office Expenses</t>
  </si>
  <si>
    <t xml:space="preserve">  Legal and Professional</t>
  </si>
  <si>
    <t xml:space="preserve">Income Statement Trends </t>
  </si>
  <si>
    <t xml:space="preserve">Stand Alone Income Statement </t>
  </si>
  <si>
    <t>June '14</t>
  </si>
  <si>
    <t>Cost of Goods Sold</t>
  </si>
  <si>
    <t xml:space="preserve">Cost of Goods Sold </t>
  </si>
  <si>
    <t>Selling General &amp; Administrative Expenses (SG&amp;A)</t>
  </si>
  <si>
    <t>SG&amp;A Total</t>
  </si>
  <si>
    <t>Memo:  Cost of Goods Sold %</t>
  </si>
  <si>
    <t xml:space="preserve">              Variances %</t>
  </si>
  <si>
    <t xml:space="preserve">              Gross Profit %</t>
  </si>
  <si>
    <t>Year to Date % of Total</t>
  </si>
  <si>
    <t>First Six Months</t>
  </si>
  <si>
    <t xml:space="preserve"> + 18.3%</t>
  </si>
  <si>
    <t xml:space="preserve"> + $362k</t>
  </si>
  <si>
    <t xml:space="preserve"> + 68k</t>
  </si>
  <si>
    <t xml:space="preserve"> + $58k</t>
  </si>
  <si>
    <t>Gross Margin % By Month</t>
  </si>
  <si>
    <t>Jan</t>
  </si>
  <si>
    <t>Feb</t>
  </si>
  <si>
    <t>Mar</t>
  </si>
  <si>
    <t>Apr</t>
  </si>
  <si>
    <t>Jun</t>
  </si>
  <si>
    <t>Jul</t>
  </si>
  <si>
    <t>Aug</t>
  </si>
  <si>
    <t>Sept</t>
  </si>
  <si>
    <t>Oct</t>
  </si>
  <si>
    <t>Nov</t>
  </si>
  <si>
    <t>Dec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</si>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</sst>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—&quot;_);_(@_)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6" fillId="0" borderId="0" xfId="0" applyFont="1" applyAlignment="1">
      <alignment horizontal="center"/>
    </xf>
    <xf numFmtId="0" fontId="4" fillId="0" borderId="0" xfId="0" applyFont="1"/>
    <xf numFmtId="166" fontId="4" fillId="0" borderId="0" xfId="0" applyNumberFormat="1" applyFont="1"/>
    <xf numFmtId="165" fontId="4" fillId="0" borderId="0" xfId="0" applyNumberFormat="1" applyFont="1"/>
    <xf numFmtId="0" fontId="7" fillId="0" borderId="1" xfId="4" applyFont="1" applyBorder="1" applyAlignment="1">
      <alignment horizontal="centerContinuous"/>
    </xf>
    <xf numFmtId="0" fontId="8" fillId="0" borderId="0" xfId="4" applyFont="1"/>
    <xf numFmtId="14" fontId="7" fillId="0" borderId="1" xfId="4" quotePrefix="1" applyNumberFormat="1" applyFont="1" applyBorder="1" applyAlignment="1">
      <alignment horizontal="center"/>
    </xf>
    <xf numFmtId="14" fontId="7" fillId="0" borderId="2" xfId="4" quotePrefix="1" applyNumberFormat="1" applyFont="1" applyBorder="1" applyAlignment="1">
      <alignment horizontal="center"/>
    </xf>
    <xf numFmtId="164" fontId="7" fillId="0" borderId="0" xfId="4" applyNumberFormat="1" applyFont="1"/>
    <xf numFmtId="0" fontId="7" fillId="0" borderId="1" xfId="4" applyFont="1" applyBorder="1"/>
    <xf numFmtId="165" fontId="7" fillId="0" borderId="1" xfId="2" applyNumberFormat="1" applyFont="1" applyBorder="1"/>
    <xf numFmtId="0" fontId="7" fillId="0" borderId="0" xfId="4" applyFont="1"/>
    <xf numFmtId="0" fontId="9" fillId="0" borderId="0" xfId="0" applyFont="1"/>
    <xf numFmtId="166" fontId="7" fillId="0" borderId="1" xfId="5" applyNumberFormat="1" applyFont="1" applyBorder="1"/>
    <xf numFmtId="10" fontId="9" fillId="0" borderId="0" xfId="0" quotePrefix="1" applyNumberFormat="1" applyFont="1"/>
    <xf numFmtId="164" fontId="7" fillId="0" borderId="0" xfId="3" applyNumberFormat="1" applyFont="1"/>
    <xf numFmtId="0" fontId="8" fillId="0" borderId="0" xfId="4" quotePrefix="1" applyFont="1" applyAlignment="1">
      <alignment horizontal="left" indent="1"/>
    </xf>
    <xf numFmtId="164" fontId="8" fillId="0" borderId="0" xfId="3" applyNumberFormat="1" applyFont="1"/>
    <xf numFmtId="164" fontId="9" fillId="0" borderId="0" xfId="0" applyNumberFormat="1" applyFont="1"/>
    <xf numFmtId="166" fontId="8" fillId="0" borderId="0" xfId="5" applyNumberFormat="1" applyFont="1"/>
    <xf numFmtId="0" fontId="8" fillId="0" borderId="1" xfId="4" quotePrefix="1" applyFont="1" applyBorder="1" applyAlignment="1">
      <alignment horizontal="left" indent="1"/>
    </xf>
    <xf numFmtId="164" fontId="8" fillId="0" borderId="1" xfId="3" applyNumberFormat="1" applyFont="1" applyBorder="1"/>
    <xf numFmtId="166" fontId="8" fillId="0" borderId="1" xfId="5" applyNumberFormat="1" applyFont="1" applyBorder="1"/>
    <xf numFmtId="0" fontId="8" fillId="0" borderId="0" xfId="4" applyFont="1" applyAlignment="1">
      <alignment horizontal="left" indent="1"/>
    </xf>
    <xf numFmtId="166" fontId="7" fillId="0" borderId="0" xfId="5" applyNumberFormat="1" applyFont="1"/>
    <xf numFmtId="164" fontId="9" fillId="0" borderId="0" xfId="0" quotePrefix="1" applyNumberFormat="1" applyFont="1"/>
    <xf numFmtId="166" fontId="7" fillId="0" borderId="0" xfId="5" applyNumberFormat="1" applyFont="1" applyFill="1"/>
    <xf numFmtId="164" fontId="8" fillId="0" borderId="0" xfId="3" applyNumberFormat="1" applyFont="1" applyBorder="1"/>
    <xf numFmtId="0" fontId="9" fillId="0" borderId="0" xfId="0" applyFont="1" applyBorder="1"/>
    <xf numFmtId="166" fontId="8" fillId="0" borderId="0" xfId="5" applyNumberFormat="1" applyFont="1" applyBorder="1"/>
    <xf numFmtId="0" fontId="8" fillId="0" borderId="0" xfId="4" quotePrefix="1" applyFont="1" applyBorder="1" applyAlignment="1">
      <alignment horizontal="left" indent="1"/>
    </xf>
    <xf numFmtId="0" fontId="9" fillId="0" borderId="0" xfId="0" quotePrefix="1" applyFont="1"/>
    <xf numFmtId="0" fontId="8" fillId="0" borderId="0" xfId="4" applyFont="1" applyBorder="1" applyAlignment="1">
      <alignment horizontal="left" indent="1"/>
    </xf>
    <xf numFmtId="164" fontId="7" fillId="0" borderId="1" xfId="3" applyNumberFormat="1" applyFont="1" applyBorder="1"/>
    <xf numFmtId="0" fontId="7" fillId="0" borderId="0" xfId="4" applyFont="1" applyBorder="1"/>
    <xf numFmtId="164" fontId="7" fillId="0" borderId="0" xfId="3" applyNumberFormat="1" applyFont="1" applyBorder="1"/>
    <xf numFmtId="166" fontId="7" fillId="0" borderId="0" xfId="5" applyNumberFormat="1" applyFont="1" applyBorder="1"/>
    <xf numFmtId="0" fontId="8" fillId="0" borderId="0" xfId="4" quotePrefix="1" applyFont="1" applyBorder="1"/>
    <xf numFmtId="0" fontId="7" fillId="0" borderId="3" xfId="4" applyFont="1" applyBorder="1"/>
    <xf numFmtId="165" fontId="7" fillId="0" borderId="3" xfId="2" applyNumberFormat="1" applyFont="1" applyBorder="1"/>
    <xf numFmtId="166" fontId="7" fillId="0" borderId="3" xfId="5" applyNumberFormat="1" applyFont="1" applyBorder="1"/>
    <xf numFmtId="0" fontId="7" fillId="0" borderId="0" xfId="4" applyFont="1" applyAlignment="1">
      <alignment horizontal="left" indent="1"/>
    </xf>
    <xf numFmtId="167" fontId="9" fillId="0" borderId="0" xfId="1" applyNumberFormat="1" applyFont="1"/>
    <xf numFmtId="165" fontId="9" fillId="0" borderId="0" xfId="0" applyNumberFormat="1" applyFont="1"/>
    <xf numFmtId="43" fontId="9" fillId="0" borderId="0" xfId="1" applyFont="1"/>
    <xf numFmtId="166" fontId="9" fillId="0" borderId="0" xfId="0" applyNumberFormat="1" applyFont="1"/>
    <xf numFmtId="0" fontId="7" fillId="3" borderId="0" xfId="4" applyFont="1" applyFill="1"/>
    <xf numFmtId="0" fontId="9" fillId="3" borderId="0" xfId="0" applyFont="1" applyFill="1"/>
    <xf numFmtId="0" fontId="0" fillId="3" borderId="0" xfId="0" applyFill="1"/>
    <xf numFmtId="0" fontId="7" fillId="0" borderId="1" xfId="4" applyFont="1" applyBorder="1" applyAlignment="1">
      <alignment horizontal="center"/>
    </xf>
    <xf numFmtId="0" fontId="7" fillId="2" borderId="4" xfId="4" applyFont="1" applyFill="1" applyBorder="1" applyAlignment="1">
      <alignment horizontal="center"/>
    </xf>
    <xf numFmtId="0" fontId="7" fillId="2" borderId="5" xfId="4" applyFont="1" applyFill="1" applyBorder="1" applyAlignment="1">
      <alignment horizontal="center"/>
    </xf>
    <xf numFmtId="0" fontId="7" fillId="2" borderId="6" xfId="4" applyFont="1" applyFill="1" applyBorder="1" applyAlignment="1">
      <alignment horizontal="center"/>
    </xf>
    <xf numFmtId="0" fontId="7" fillId="4" borderId="4" xfId="4" applyFont="1" applyFill="1" applyBorder="1" applyAlignment="1">
      <alignment horizontal="center"/>
    </xf>
    <xf numFmtId="0" fontId="7" fillId="4" borderId="5" xfId="4" applyFont="1" applyFill="1" applyBorder="1" applyAlignment="1">
      <alignment horizontal="center"/>
    </xf>
    <xf numFmtId="0" fontId="7" fillId="4" borderId="6" xfId="4" applyFont="1" applyFill="1" applyBorder="1" applyAlignment="1">
      <alignment horizontal="center"/>
    </xf>
    <xf numFmtId="0" fontId="7" fillId="2" borderId="4" xfId="4" quotePrefix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4" applyFont="1" applyBorder="1" applyAlignment="1">
      <alignment horizontal="centerContinuous"/>
    </xf>
    <xf numFmtId="0" fontId="8" fillId="0" borderId="0" xfId="4" applyFont="1" applyBorder="1"/>
  </cellXfs>
  <cellStyles count="6">
    <cellStyle name="Comma" xfId="1" builtinId="3"/>
    <cellStyle name="Currency 2" xfId="2"/>
    <cellStyle name="Normal" xfId="0" builtinId="0"/>
    <cellStyle name="Normal 2" xfId="3"/>
    <cellStyle name="Normal 3" xfId="4"/>
    <cellStyle name="Percent" xfId="5" builtinId="5"/>
  </cellStyles>
  <dxfs count="0"/>
  <tableStyles count="0" defaultTableStyle="TableStyleMedium2" defaultPivotStyle="PivotStyleLight16"/>
  <colors>
    <mruColors>
      <color rgb="FF00FF00"/>
      <color rgb="FF00CC00"/>
      <color rgb="FF003300"/>
      <color rgb="FF26D0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814888073830013E-2"/>
          <c:y val="5.0632989630188203E-2"/>
          <c:w val="0.82638982294133267"/>
          <c:h val="0.82911520519433168"/>
        </c:manualLayout>
      </c:layout>
      <c:lineChart>
        <c:grouping val="standard"/>
        <c:varyColors val="0"/>
        <c:ser>
          <c:idx val="0"/>
          <c:order val="0"/>
          <c:tx>
            <c:strRef>
              <c:f>'Gross Margin By Month'!$A$10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'Gross Margin By Month'!$B$10:$M$10</c:f>
              <c:numCache>
                <c:formatCode>0.0%</c:formatCode>
                <c:ptCount val="12"/>
                <c:pt idx="0">
                  <c:v>0.16363366091286949</c:v>
                </c:pt>
                <c:pt idx="1">
                  <c:v>0.15835684683238369</c:v>
                </c:pt>
                <c:pt idx="2">
                  <c:v>0.17516704126259558</c:v>
                </c:pt>
                <c:pt idx="3">
                  <c:v>0.19854789940652059</c:v>
                </c:pt>
                <c:pt idx="4">
                  <c:v>0.1785038987284619</c:v>
                </c:pt>
                <c:pt idx="5">
                  <c:v>0.19801123101123941</c:v>
                </c:pt>
                <c:pt idx="6">
                  <c:v>0.19597030271041865</c:v>
                </c:pt>
                <c:pt idx="7">
                  <c:v>0.19375693781347567</c:v>
                </c:pt>
                <c:pt idx="8">
                  <c:v>0.19543938826824836</c:v>
                </c:pt>
                <c:pt idx="9">
                  <c:v>0.20505549151903191</c:v>
                </c:pt>
                <c:pt idx="10">
                  <c:v>0.18593372507889033</c:v>
                </c:pt>
                <c:pt idx="11">
                  <c:v>0.16261557283127259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'Gross Margin By Month'!$A$11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'Gross Margin By Month'!$B$11:$M$11</c:f>
              <c:numCache>
                <c:formatCode>0.0%</c:formatCode>
                <c:ptCount val="12"/>
                <c:pt idx="0">
                  <c:v>0.1262491736471486</c:v>
                </c:pt>
                <c:pt idx="1">
                  <c:v>0.12661477806181023</c:v>
                </c:pt>
                <c:pt idx="2">
                  <c:v>0.13466039359476339</c:v>
                </c:pt>
                <c:pt idx="3">
                  <c:v>0.1575718447521415</c:v>
                </c:pt>
                <c:pt idx="4">
                  <c:v>0.1583181986049535</c:v>
                </c:pt>
                <c:pt idx="5">
                  <c:v>0.18497180067122909</c:v>
                </c:pt>
                <c:pt idx="6">
                  <c:v>0.17832832095099813</c:v>
                </c:pt>
                <c:pt idx="7">
                  <c:v>0.16098427777706933</c:v>
                </c:pt>
                <c:pt idx="8">
                  <c:v>0.1914169074163822</c:v>
                </c:pt>
                <c:pt idx="9">
                  <c:v>0.17421947251795472</c:v>
                </c:pt>
                <c:pt idx="10">
                  <c:v>0.19223686074358512</c:v>
                </c:pt>
                <c:pt idx="11">
                  <c:v>0.16329355252531713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'Gross Margin By Month'!$A$12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val>
            <c:numRef>
              <c:f>'Gross Margin By Month'!$B$12:$M$12</c:f>
              <c:numCache>
                <c:formatCode>0.0%</c:formatCode>
                <c:ptCount val="12"/>
                <c:pt idx="0">
                  <c:v>0.1301256335003495</c:v>
                </c:pt>
                <c:pt idx="1">
                  <c:v>0.17330846280633763</c:v>
                </c:pt>
                <c:pt idx="2">
                  <c:v>0.18855619437629345</c:v>
                </c:pt>
                <c:pt idx="3">
                  <c:v>0.21240919375490383</c:v>
                </c:pt>
                <c:pt idx="4">
                  <c:v>0.22200909506459943</c:v>
                </c:pt>
                <c:pt idx="5">
                  <c:v>0.20645429989683597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11232"/>
        <c:axId val="169829504"/>
      </c:lineChart>
      <c:catAx>
        <c:axId val="165711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69829504"/>
        <c:crosses val="autoZero"/>
        <c:auto val="1"/>
        <c:lblAlgn val="ctr"/>
        <c:lblOffset val="100"/>
        <c:noMultiLvlLbl val="0"/>
      </c:catAx>
      <c:valAx>
        <c:axId val="1698295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65711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972325046482883"/>
          <c:y val="0.38607654593018503"/>
          <c:w val="7.9861201376683441E-2"/>
          <c:h val="0.2278484533358469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0</xdr:col>
      <xdr:colOff>1203960</xdr:colOff>
      <xdr:row>1</xdr:row>
      <xdr:rowOff>166552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30480"/>
          <a:ext cx="1173480" cy="3113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276225</xdr:colOff>
      <xdr:row>16</xdr:row>
      <xdr:rowOff>161925</xdr:rowOff>
    </xdr:from>
    <xdr:to>
      <xdr:col>35</xdr:col>
      <xdr:colOff>66675</xdr:colOff>
      <xdr:row>18</xdr:row>
      <xdr:rowOff>47625</xdr:rowOff>
    </xdr:to>
    <xdr:sp macro="" textlink="">
      <xdr:nvSpPr>
        <xdr:cNvPr id="2" name="Oval 1"/>
        <xdr:cNvSpPr/>
      </xdr:nvSpPr>
      <xdr:spPr>
        <a:xfrm>
          <a:off x="29365575" y="3228975"/>
          <a:ext cx="2124075" cy="266700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e-IL"/>
        </a:p>
      </xdr:txBody>
    </xdr:sp>
    <xdr:clientData/>
  </xdr:twoCellAnchor>
  <xdr:twoCellAnchor>
    <xdr:from>
      <xdr:col>18</xdr:col>
      <xdr:colOff>361950</xdr:colOff>
      <xdr:row>13</xdr:row>
      <xdr:rowOff>123825</xdr:rowOff>
    </xdr:from>
    <xdr:to>
      <xdr:col>19</xdr:col>
      <xdr:colOff>28575</xdr:colOff>
      <xdr:row>15</xdr:row>
      <xdr:rowOff>76200</xdr:rowOff>
    </xdr:to>
    <xdr:sp macro="" textlink="">
      <xdr:nvSpPr>
        <xdr:cNvPr id="3" name="Oval 2"/>
        <xdr:cNvSpPr/>
      </xdr:nvSpPr>
      <xdr:spPr>
        <a:xfrm>
          <a:off x="17706975" y="2619375"/>
          <a:ext cx="552450" cy="333375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e-IL"/>
        </a:p>
      </xdr:txBody>
    </xdr:sp>
    <xdr:clientData/>
  </xdr:twoCellAnchor>
  <xdr:twoCellAnchor>
    <xdr:from>
      <xdr:col>6</xdr:col>
      <xdr:colOff>342900</xdr:colOff>
      <xdr:row>13</xdr:row>
      <xdr:rowOff>123825</xdr:rowOff>
    </xdr:from>
    <xdr:to>
      <xdr:col>7</xdr:col>
      <xdr:colOff>9525</xdr:colOff>
      <xdr:row>15</xdr:row>
      <xdr:rowOff>76200</xdr:rowOff>
    </xdr:to>
    <xdr:sp macro="" textlink="">
      <xdr:nvSpPr>
        <xdr:cNvPr id="7" name="Oval 6"/>
        <xdr:cNvSpPr/>
      </xdr:nvSpPr>
      <xdr:spPr>
        <a:xfrm>
          <a:off x="7058025" y="2619375"/>
          <a:ext cx="552450" cy="333375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e-IL"/>
        </a:p>
      </xdr:txBody>
    </xdr:sp>
    <xdr:clientData/>
  </xdr:twoCellAnchor>
  <xdr:twoCellAnchor>
    <xdr:from>
      <xdr:col>28</xdr:col>
      <xdr:colOff>361950</xdr:colOff>
      <xdr:row>13</xdr:row>
      <xdr:rowOff>123825</xdr:rowOff>
    </xdr:from>
    <xdr:to>
      <xdr:col>31</xdr:col>
      <xdr:colOff>114300</xdr:colOff>
      <xdr:row>15</xdr:row>
      <xdr:rowOff>114300</xdr:rowOff>
    </xdr:to>
    <xdr:sp macro="" textlink="">
      <xdr:nvSpPr>
        <xdr:cNvPr id="8" name="Oval 7"/>
        <xdr:cNvSpPr/>
      </xdr:nvSpPr>
      <xdr:spPr>
        <a:xfrm>
          <a:off x="25774650" y="2619375"/>
          <a:ext cx="2409825" cy="371475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e-IL"/>
        </a:p>
      </xdr:txBody>
    </xdr:sp>
    <xdr:clientData/>
  </xdr:twoCellAnchor>
  <xdr:twoCellAnchor>
    <xdr:from>
      <xdr:col>41</xdr:col>
      <xdr:colOff>123824</xdr:colOff>
      <xdr:row>20</xdr:row>
      <xdr:rowOff>123825</xdr:rowOff>
    </xdr:from>
    <xdr:to>
      <xdr:col>43</xdr:col>
      <xdr:colOff>676275</xdr:colOff>
      <xdr:row>23</xdr:row>
      <xdr:rowOff>57150</xdr:rowOff>
    </xdr:to>
    <xdr:sp macro="" textlink="">
      <xdr:nvSpPr>
        <xdr:cNvPr id="4" name="Oval 3"/>
        <xdr:cNvSpPr/>
      </xdr:nvSpPr>
      <xdr:spPr>
        <a:xfrm>
          <a:off x="34118549" y="3952875"/>
          <a:ext cx="2019301" cy="504825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e-IL"/>
        </a:p>
      </xdr:txBody>
    </xdr:sp>
    <xdr:clientData/>
  </xdr:twoCellAnchor>
  <xdr:twoCellAnchor>
    <xdr:from>
      <xdr:col>43</xdr:col>
      <xdr:colOff>9525</xdr:colOff>
      <xdr:row>5</xdr:row>
      <xdr:rowOff>104775</xdr:rowOff>
    </xdr:from>
    <xdr:to>
      <xdr:col>43</xdr:col>
      <xdr:colOff>552451</xdr:colOff>
      <xdr:row>7</xdr:row>
      <xdr:rowOff>57150</xdr:rowOff>
    </xdr:to>
    <xdr:sp macro="" textlink="">
      <xdr:nvSpPr>
        <xdr:cNvPr id="9" name="Oval 8"/>
        <xdr:cNvSpPr/>
      </xdr:nvSpPr>
      <xdr:spPr>
        <a:xfrm>
          <a:off x="35471100" y="1076325"/>
          <a:ext cx="542926" cy="333375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e-IL"/>
        </a:p>
      </xdr:txBody>
    </xdr:sp>
    <xdr:clientData/>
  </xdr:twoCellAnchor>
  <xdr:twoCellAnchor>
    <xdr:from>
      <xdr:col>43</xdr:col>
      <xdr:colOff>57150</xdr:colOff>
      <xdr:row>12</xdr:row>
      <xdr:rowOff>142875</xdr:rowOff>
    </xdr:from>
    <xdr:to>
      <xdr:col>43</xdr:col>
      <xdr:colOff>600076</xdr:colOff>
      <xdr:row>14</xdr:row>
      <xdr:rowOff>95250</xdr:rowOff>
    </xdr:to>
    <xdr:sp macro="" textlink="">
      <xdr:nvSpPr>
        <xdr:cNvPr id="10" name="Oval 9"/>
        <xdr:cNvSpPr/>
      </xdr:nvSpPr>
      <xdr:spPr>
        <a:xfrm>
          <a:off x="35518725" y="2447925"/>
          <a:ext cx="542926" cy="333375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e-IL"/>
        </a:p>
      </xdr:txBody>
    </xdr:sp>
    <xdr:clientData/>
  </xdr:twoCellAnchor>
  <xdr:twoCellAnchor>
    <xdr:from>
      <xdr:col>30</xdr:col>
      <xdr:colOff>28574</xdr:colOff>
      <xdr:row>5</xdr:row>
      <xdr:rowOff>161925</xdr:rowOff>
    </xdr:from>
    <xdr:to>
      <xdr:col>31</xdr:col>
      <xdr:colOff>190500</xdr:colOff>
      <xdr:row>7</xdr:row>
      <xdr:rowOff>47625</xdr:rowOff>
    </xdr:to>
    <xdr:sp macro="" textlink="">
      <xdr:nvSpPr>
        <xdr:cNvPr id="11" name="Oval 10"/>
        <xdr:cNvSpPr/>
      </xdr:nvSpPr>
      <xdr:spPr>
        <a:xfrm>
          <a:off x="27212924" y="1133475"/>
          <a:ext cx="1047751" cy="266700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e-IL"/>
        </a:p>
      </xdr:txBody>
    </xdr:sp>
    <xdr:clientData/>
  </xdr:twoCellAnchor>
  <xdr:twoCellAnchor>
    <xdr:from>
      <xdr:col>30</xdr:col>
      <xdr:colOff>847725</xdr:colOff>
      <xdr:row>6</xdr:row>
      <xdr:rowOff>133350</xdr:rowOff>
    </xdr:from>
    <xdr:to>
      <xdr:col>31</xdr:col>
      <xdr:colOff>219075</xdr:colOff>
      <xdr:row>8</xdr:row>
      <xdr:rowOff>133350</xdr:rowOff>
    </xdr:to>
    <xdr:sp macro="" textlink="">
      <xdr:nvSpPr>
        <xdr:cNvPr id="6" name="TextBox 5"/>
        <xdr:cNvSpPr txBox="1"/>
      </xdr:nvSpPr>
      <xdr:spPr>
        <a:xfrm>
          <a:off x="28032075" y="1295400"/>
          <a:ext cx="25717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1</a:t>
          </a:r>
        </a:p>
      </xdr:txBody>
    </xdr:sp>
    <xdr:clientData/>
  </xdr:twoCellAnchor>
  <xdr:twoCellAnchor>
    <xdr:from>
      <xdr:col>30</xdr:col>
      <xdr:colOff>819151</xdr:colOff>
      <xdr:row>11</xdr:row>
      <xdr:rowOff>180975</xdr:rowOff>
    </xdr:from>
    <xdr:to>
      <xdr:col>31</xdr:col>
      <xdr:colOff>200026</xdr:colOff>
      <xdr:row>13</xdr:row>
      <xdr:rowOff>180975</xdr:rowOff>
    </xdr:to>
    <xdr:sp macro="" textlink="">
      <xdr:nvSpPr>
        <xdr:cNvPr id="12" name="TextBox 11"/>
        <xdr:cNvSpPr txBox="1"/>
      </xdr:nvSpPr>
      <xdr:spPr>
        <a:xfrm>
          <a:off x="28003501" y="2295525"/>
          <a:ext cx="266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2</a:t>
          </a:r>
        </a:p>
      </xdr:txBody>
    </xdr:sp>
    <xdr:clientData/>
  </xdr:twoCellAnchor>
  <xdr:twoCellAnchor>
    <xdr:from>
      <xdr:col>35</xdr:col>
      <xdr:colOff>85726</xdr:colOff>
      <xdr:row>17</xdr:row>
      <xdr:rowOff>104775</xdr:rowOff>
    </xdr:from>
    <xdr:to>
      <xdr:col>36</xdr:col>
      <xdr:colOff>180976</xdr:colOff>
      <xdr:row>19</xdr:row>
      <xdr:rowOff>104775</xdr:rowOff>
    </xdr:to>
    <xdr:sp macro="" textlink="">
      <xdr:nvSpPr>
        <xdr:cNvPr id="13" name="TextBox 12"/>
        <xdr:cNvSpPr txBox="1"/>
      </xdr:nvSpPr>
      <xdr:spPr>
        <a:xfrm>
          <a:off x="30756226" y="3362325"/>
          <a:ext cx="266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3</a:t>
          </a: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266700</xdr:colOff>
      <xdr:row>25</xdr:row>
      <xdr:rowOff>0</xdr:rowOff>
    </xdr:to>
    <xdr:sp macro="" textlink="">
      <xdr:nvSpPr>
        <xdr:cNvPr id="14" name="TextBox 13"/>
        <xdr:cNvSpPr txBox="1"/>
      </xdr:nvSpPr>
      <xdr:spPr>
        <a:xfrm>
          <a:off x="36204525" y="4400550"/>
          <a:ext cx="266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4</a:t>
          </a:r>
        </a:p>
      </xdr:txBody>
    </xdr:sp>
    <xdr:clientData/>
  </xdr:twoCellAnchor>
  <xdr:twoCellAnchor>
    <xdr:from>
      <xdr:col>44</xdr:col>
      <xdr:colOff>0</xdr:colOff>
      <xdr:row>6</xdr:row>
      <xdr:rowOff>0</xdr:rowOff>
    </xdr:from>
    <xdr:to>
      <xdr:col>44</xdr:col>
      <xdr:colOff>266700</xdr:colOff>
      <xdr:row>8</xdr:row>
      <xdr:rowOff>0</xdr:rowOff>
    </xdr:to>
    <xdr:sp macro="" textlink="">
      <xdr:nvSpPr>
        <xdr:cNvPr id="15" name="TextBox 14"/>
        <xdr:cNvSpPr txBox="1"/>
      </xdr:nvSpPr>
      <xdr:spPr>
        <a:xfrm>
          <a:off x="36204525" y="1162050"/>
          <a:ext cx="266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4</a:t>
          </a: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266700</xdr:colOff>
      <xdr:row>15</xdr:row>
      <xdr:rowOff>0</xdr:rowOff>
    </xdr:to>
    <xdr:sp macro="" textlink="">
      <xdr:nvSpPr>
        <xdr:cNvPr id="16" name="TextBox 15"/>
        <xdr:cNvSpPr txBox="1"/>
      </xdr:nvSpPr>
      <xdr:spPr>
        <a:xfrm>
          <a:off x="36204525" y="2495550"/>
          <a:ext cx="266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4</a:t>
          </a:r>
        </a:p>
      </xdr:txBody>
    </xdr:sp>
    <xdr:clientData/>
  </xdr:twoCellAnchor>
  <xdr:twoCellAnchor>
    <xdr:from>
      <xdr:col>31</xdr:col>
      <xdr:colOff>0</xdr:colOff>
      <xdr:row>23</xdr:row>
      <xdr:rowOff>0</xdr:rowOff>
    </xdr:from>
    <xdr:to>
      <xdr:col>32</xdr:col>
      <xdr:colOff>0</xdr:colOff>
      <xdr:row>25</xdr:row>
      <xdr:rowOff>0</xdr:rowOff>
    </xdr:to>
    <xdr:sp macro="" textlink="">
      <xdr:nvSpPr>
        <xdr:cNvPr id="18" name="TextBox 17"/>
        <xdr:cNvSpPr txBox="1"/>
      </xdr:nvSpPr>
      <xdr:spPr>
        <a:xfrm>
          <a:off x="28070175" y="4400550"/>
          <a:ext cx="266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B</a:t>
          </a:r>
        </a:p>
      </xdr:txBody>
    </xdr:sp>
    <xdr:clientData/>
  </xdr:twoCellAnchor>
  <xdr:twoCellAnchor>
    <xdr:from>
      <xdr:col>31</xdr:col>
      <xdr:colOff>0</xdr:colOff>
      <xdr:row>20</xdr:row>
      <xdr:rowOff>85725</xdr:rowOff>
    </xdr:from>
    <xdr:to>
      <xdr:col>32</xdr:col>
      <xdr:colOff>0</xdr:colOff>
      <xdr:row>22</xdr:row>
      <xdr:rowOff>85725</xdr:rowOff>
    </xdr:to>
    <xdr:sp macro="" textlink="">
      <xdr:nvSpPr>
        <xdr:cNvPr id="19" name="TextBox 18"/>
        <xdr:cNvSpPr txBox="1"/>
      </xdr:nvSpPr>
      <xdr:spPr>
        <a:xfrm>
          <a:off x="28070175" y="3914775"/>
          <a:ext cx="266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A</a:t>
          </a:r>
        </a:p>
      </xdr:txBody>
    </xdr:sp>
    <xdr:clientData/>
  </xdr:twoCellAnchor>
  <xdr:twoCellAnchor>
    <xdr:from>
      <xdr:col>43</xdr:col>
      <xdr:colOff>38100</xdr:colOff>
      <xdr:row>15</xdr:row>
      <xdr:rowOff>152400</xdr:rowOff>
    </xdr:from>
    <xdr:to>
      <xdr:col>43</xdr:col>
      <xdr:colOff>304800</xdr:colOff>
      <xdr:row>17</xdr:row>
      <xdr:rowOff>152400</xdr:rowOff>
    </xdr:to>
    <xdr:sp macro="" textlink="">
      <xdr:nvSpPr>
        <xdr:cNvPr id="20" name="TextBox 19"/>
        <xdr:cNvSpPr txBox="1"/>
      </xdr:nvSpPr>
      <xdr:spPr>
        <a:xfrm>
          <a:off x="35537775" y="3028950"/>
          <a:ext cx="266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C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136072</xdr:rowOff>
    </xdr:to>
    <xdr:pic>
      <xdr:nvPicPr>
        <xdr:cNvPr id="22" name="Picture 2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73480" cy="3113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676275</xdr:colOff>
      <xdr:row>13</xdr:row>
      <xdr:rowOff>0</xdr:rowOff>
    </xdr:from>
    <xdr:to>
      <xdr:col>13</xdr:col>
      <xdr:colOff>266700</xdr:colOff>
      <xdr:row>15</xdr:row>
      <xdr:rowOff>0</xdr:rowOff>
    </xdr:to>
    <xdr:sp macro="" textlink="">
      <xdr:nvSpPr>
        <xdr:cNvPr id="3073" name="TextBox 2"/>
        <xdr:cNvSpPr txBox="1">
          <a:spLocks noChangeArrowheads="1"/>
        </xdr:cNvSpPr>
      </xdr:nvSpPr>
      <xdr:spPr bwMode="auto">
        <a:xfrm>
          <a:off x="8905875" y="2667000"/>
          <a:ext cx="276225" cy="4191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/>
            </a:rPr>
            <a:t>5</a:t>
          </a:r>
        </a:p>
      </xdr:txBody>
    </xdr:sp>
    <xdr:clientData/>
  </xdr:twoCellAnchor>
  <xdr:twoCellAnchor>
    <xdr:from>
      <xdr:col>0</xdr:col>
      <xdr:colOff>628650</xdr:colOff>
      <xdr:row>15</xdr:row>
      <xdr:rowOff>171450</xdr:rowOff>
    </xdr:from>
    <xdr:to>
      <xdr:col>12</xdr:col>
      <xdr:colOff>628650</xdr:colOff>
      <xdr:row>30</xdr:row>
      <xdr:rowOff>38100</xdr:rowOff>
    </xdr:to>
    <xdr:graphicFrame macro="">
      <xdr:nvGraphicFramePr>
        <xdr:cNvPr id="30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563880</xdr:colOff>
      <xdr:row>1</xdr:row>
      <xdr:rowOff>128452</xdr:rowOff>
    </xdr:to>
    <xdr:pic>
      <xdr:nvPicPr>
        <xdr:cNvPr id="4" name="Picture 3" descr="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173480" cy="311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3" sqref="B3"/>
    </sheetView>
  </sheetViews>
  <sheetFormatPr defaultColWidth="8.85546875" defaultRowHeight="16.5" x14ac:dyDescent="0.3"/>
  <cols>
    <col min="1" max="1" width="34.28515625" style="14" customWidth="1"/>
    <col min="2" max="2" width="13.28515625" style="14" customWidth="1"/>
    <col min="3" max="16384" width="8.85546875" style="14"/>
  </cols>
  <sheetData>
    <row r="1" spans="1:2" x14ac:dyDescent="0.3">
      <c r="A1" s="48"/>
      <c r="B1" s="13"/>
    </row>
    <row r="2" spans="1:2" x14ac:dyDescent="0.3">
      <c r="A2" s="49"/>
      <c r="B2" s="13"/>
    </row>
    <row r="3" spans="1:2" x14ac:dyDescent="0.3">
      <c r="A3" s="13" t="s">
        <v>32</v>
      </c>
      <c r="B3" s="13"/>
    </row>
    <row r="4" spans="1:2" x14ac:dyDescent="0.3">
      <c r="A4" s="6"/>
      <c r="B4" s="8" t="s">
        <v>33</v>
      </c>
    </row>
    <row r="5" spans="1:2" x14ac:dyDescent="0.3">
      <c r="A5" s="7"/>
    </row>
    <row r="6" spans="1:2" x14ac:dyDescent="0.3">
      <c r="A6" s="7"/>
      <c r="B6" s="10"/>
    </row>
    <row r="7" spans="1:2" x14ac:dyDescent="0.3">
      <c r="A7" s="11" t="s">
        <v>13</v>
      </c>
      <c r="B7" s="12">
        <v>1246349.0547643481</v>
      </c>
    </row>
    <row r="8" spans="1:2" x14ac:dyDescent="0.3">
      <c r="A8" s="7"/>
      <c r="B8" s="17"/>
    </row>
    <row r="9" spans="1:2" x14ac:dyDescent="0.3">
      <c r="A9" s="13"/>
      <c r="B9" s="17"/>
    </row>
    <row r="10" spans="1:2" x14ac:dyDescent="0.3">
      <c r="A10" s="18" t="s">
        <v>34</v>
      </c>
      <c r="B10" s="19">
        <v>989350.8332358913</v>
      </c>
    </row>
    <row r="11" spans="1:2" x14ac:dyDescent="0.3">
      <c r="A11" s="22" t="s">
        <v>18</v>
      </c>
      <c r="B11" s="23">
        <v>-315.89999999999998</v>
      </c>
    </row>
    <row r="12" spans="1:2" x14ac:dyDescent="0.3">
      <c r="A12" s="25" t="s">
        <v>17</v>
      </c>
      <c r="B12" s="17">
        <f>SUM(B10:B11)</f>
        <v>989034.93323589128</v>
      </c>
    </row>
    <row r="13" spans="1:2" x14ac:dyDescent="0.3">
      <c r="A13" s="7"/>
      <c r="B13" s="17"/>
    </row>
    <row r="14" spans="1:2" x14ac:dyDescent="0.3">
      <c r="A14" s="13" t="s">
        <v>14</v>
      </c>
      <c r="B14" s="17">
        <f>B7-B12</f>
        <v>257314.1215284568</v>
      </c>
    </row>
    <row r="15" spans="1:2" x14ac:dyDescent="0.3">
      <c r="A15" s="13"/>
      <c r="B15" s="17"/>
    </row>
    <row r="16" spans="1:2" x14ac:dyDescent="0.3">
      <c r="A16" s="13" t="s">
        <v>36</v>
      </c>
      <c r="B16" s="17"/>
    </row>
    <row r="17" spans="1:2" x14ac:dyDescent="0.3">
      <c r="A17" s="18" t="s">
        <v>27</v>
      </c>
      <c r="B17" s="29">
        <v>35485.800000000003</v>
      </c>
    </row>
    <row r="18" spans="1:2" x14ac:dyDescent="0.3">
      <c r="A18" s="32" t="s">
        <v>28</v>
      </c>
      <c r="B18" s="29">
        <v>30320.588235294119</v>
      </c>
    </row>
    <row r="19" spans="1:2" x14ac:dyDescent="0.3">
      <c r="A19" s="18" t="s">
        <v>30</v>
      </c>
      <c r="B19" s="29">
        <v>-1354.6341463414635</v>
      </c>
    </row>
    <row r="20" spans="1:2" x14ac:dyDescent="0.3">
      <c r="A20" s="18" t="s">
        <v>19</v>
      </c>
      <c r="B20" s="19">
        <v>4590</v>
      </c>
    </row>
    <row r="21" spans="1:2" x14ac:dyDescent="0.3">
      <c r="A21" s="18" t="s">
        <v>29</v>
      </c>
      <c r="B21" s="29">
        <v>1470.2631578947367</v>
      </c>
    </row>
    <row r="22" spans="1:2" x14ac:dyDescent="0.3">
      <c r="A22" s="18" t="s">
        <v>15</v>
      </c>
      <c r="B22" s="23">
        <v>1411.7073170731705</v>
      </c>
    </row>
    <row r="23" spans="1:2" x14ac:dyDescent="0.3">
      <c r="A23" s="34" t="s">
        <v>37</v>
      </c>
      <c r="B23" s="17">
        <f>SUM(B17:B22)</f>
        <v>71923.72456392055</v>
      </c>
    </row>
    <row r="24" spans="1:2" x14ac:dyDescent="0.3">
      <c r="A24" s="13"/>
      <c r="B24" s="17"/>
    </row>
    <row r="25" spans="1:2" x14ac:dyDescent="0.3">
      <c r="A25" s="13"/>
      <c r="B25" s="17"/>
    </row>
    <row r="26" spans="1:2" x14ac:dyDescent="0.3">
      <c r="A26" s="11" t="s">
        <v>16</v>
      </c>
      <c r="B26" s="35">
        <f>B14-B23</f>
        <v>185390.39696453625</v>
      </c>
    </row>
    <row r="27" spans="1:2" x14ac:dyDescent="0.3">
      <c r="A27" s="36"/>
      <c r="B27" s="37"/>
    </row>
    <row r="28" spans="1:2" x14ac:dyDescent="0.3">
      <c r="A28" s="39" t="s">
        <v>20</v>
      </c>
      <c r="B28" s="29">
        <v>11500</v>
      </c>
    </row>
    <row r="29" spans="1:2" x14ac:dyDescent="0.3">
      <c r="A29" s="39" t="s">
        <v>21</v>
      </c>
      <c r="B29" s="23">
        <v>8333.3333333333339</v>
      </c>
    </row>
    <row r="30" spans="1:2" s="30" customFormat="1" x14ac:dyDescent="0.3">
      <c r="A30" s="36" t="s">
        <v>22</v>
      </c>
      <c r="B30" s="37">
        <f>SUM(B28:B29)</f>
        <v>19833.333333333336</v>
      </c>
    </row>
    <row r="31" spans="1:2" x14ac:dyDescent="0.3">
      <c r="A31" s="13"/>
      <c r="B31" s="17"/>
    </row>
    <row r="32" spans="1:2" x14ac:dyDescent="0.3">
      <c r="A32" s="36"/>
      <c r="B32" s="17"/>
    </row>
    <row r="33" spans="1:2" ht="17.25" thickBot="1" x14ac:dyDescent="0.35">
      <c r="A33" s="40" t="s">
        <v>23</v>
      </c>
      <c r="B33" s="41">
        <f>+B26-B30</f>
        <v>165557.06363120291</v>
      </c>
    </row>
    <row r="34" spans="1:2" ht="17.25" thickTop="1" x14ac:dyDescent="0.3">
      <c r="A34" s="43"/>
      <c r="B34" s="17"/>
    </row>
  </sheetData>
  <phoneticPr fontId="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abSelected="1" workbookViewId="0">
      <pane xSplit="1" ySplit="5" topLeftCell="B6" activePane="bottomRight" state="frozen"/>
      <selection activeCell="E23" sqref="E23"/>
      <selection pane="topRight" activeCell="E23" sqref="E23"/>
      <selection pane="bottomLeft" activeCell="E23" sqref="E23"/>
      <selection pane="bottomRight" activeCell="D11" sqref="D11"/>
    </sheetView>
  </sheetViews>
  <sheetFormatPr defaultColWidth="8.85546875" defaultRowHeight="16.5" x14ac:dyDescent="0.3"/>
  <cols>
    <col min="1" max="1" width="22.28515625" style="14" customWidth="1"/>
    <col min="2" max="31" width="13.28515625" style="14" customWidth="1"/>
    <col min="32" max="32" width="4" style="14" customWidth="1"/>
    <col min="33" max="35" width="14.42578125" style="14" customWidth="1"/>
    <col min="36" max="36" width="2.7109375" style="14" customWidth="1"/>
    <col min="37" max="39" width="11.7109375" style="14" customWidth="1"/>
    <col min="40" max="40" width="2.140625" style="14" customWidth="1"/>
    <col min="41" max="43" width="12.85546875" style="14" customWidth="1"/>
    <col min="44" max="44" width="10.7109375" style="14" bestFit="1" customWidth="1"/>
    <col min="45" max="16384" width="8.85546875" style="14"/>
  </cols>
  <sheetData>
    <row r="1" spans="1:44" x14ac:dyDescent="0.3">
      <c r="A1" s="48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G1" s="13"/>
      <c r="AH1" s="13"/>
      <c r="AI1" s="13"/>
      <c r="AK1" s="13"/>
      <c r="AL1" s="13"/>
      <c r="AM1" s="13"/>
    </row>
    <row r="2" spans="1:44" x14ac:dyDescent="0.3">
      <c r="A2" s="49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G2" s="13"/>
      <c r="AH2" s="13"/>
      <c r="AI2" s="13"/>
      <c r="AK2" s="13"/>
      <c r="AL2" s="13"/>
      <c r="AM2" s="13"/>
    </row>
    <row r="3" spans="1:44" ht="17.25" thickBot="1" x14ac:dyDescent="0.3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G3" s="13"/>
      <c r="AH3" s="13"/>
      <c r="AI3" s="13"/>
      <c r="AK3" s="13"/>
      <c r="AL3" s="13"/>
      <c r="AM3" s="13"/>
    </row>
    <row r="4" spans="1:44" ht="25.5" customHeight="1" thickBot="1" x14ac:dyDescent="0.35">
      <c r="A4" s="60"/>
      <c r="B4" s="52">
        <v>2012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4"/>
      <c r="N4" s="55">
        <v>2013</v>
      </c>
      <c r="O4" s="56"/>
      <c r="P4" s="56"/>
      <c r="Q4" s="56"/>
      <c r="R4" s="56"/>
      <c r="S4" s="56"/>
      <c r="T4" s="56"/>
      <c r="U4" s="56"/>
      <c r="V4" s="56"/>
      <c r="W4" s="56"/>
      <c r="X4" s="56"/>
      <c r="Y4" s="57"/>
      <c r="Z4" s="58" t="s">
        <v>0</v>
      </c>
      <c r="AA4" s="53"/>
      <c r="AB4" s="53"/>
      <c r="AC4" s="53"/>
      <c r="AD4" s="53"/>
      <c r="AE4" s="54"/>
      <c r="AG4" s="51" t="s">
        <v>59</v>
      </c>
      <c r="AH4" s="51"/>
      <c r="AI4" s="51"/>
      <c r="AK4" s="51" t="s">
        <v>41</v>
      </c>
      <c r="AL4" s="51"/>
      <c r="AM4" s="51"/>
      <c r="AO4" s="51" t="s">
        <v>42</v>
      </c>
      <c r="AP4" s="51"/>
      <c r="AQ4" s="51"/>
    </row>
    <row r="5" spans="1:44" x14ac:dyDescent="0.3">
      <c r="A5" s="61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9" t="s">
        <v>1</v>
      </c>
      <c r="O5" s="9" t="s">
        <v>2</v>
      </c>
      <c r="P5" s="9" t="s">
        <v>3</v>
      </c>
      <c r="Q5" s="9" t="s">
        <v>4</v>
      </c>
      <c r="R5" s="9" t="s">
        <v>5</v>
      </c>
      <c r="S5" s="9" t="s">
        <v>6</v>
      </c>
      <c r="T5" s="9" t="s">
        <v>7</v>
      </c>
      <c r="U5" s="9" t="s">
        <v>8</v>
      </c>
      <c r="V5" s="9" t="s">
        <v>9</v>
      </c>
      <c r="W5" s="9" t="s">
        <v>10</v>
      </c>
      <c r="X5" s="9" t="s">
        <v>11</v>
      </c>
      <c r="Y5" s="9" t="s">
        <v>12</v>
      </c>
      <c r="Z5" s="8" t="s">
        <v>1</v>
      </c>
      <c r="AA5" s="8" t="s">
        <v>2</v>
      </c>
      <c r="AB5" s="8" t="s">
        <v>3</v>
      </c>
      <c r="AC5" s="8" t="s">
        <v>4</v>
      </c>
      <c r="AD5" s="8" t="s">
        <v>5</v>
      </c>
      <c r="AE5" s="8" t="s">
        <v>6</v>
      </c>
      <c r="AG5" s="9" t="s">
        <v>24</v>
      </c>
      <c r="AH5" s="9" t="s">
        <v>25</v>
      </c>
      <c r="AI5" s="9" t="s">
        <v>26</v>
      </c>
      <c r="AK5" s="9" t="s">
        <v>24</v>
      </c>
      <c r="AL5" s="9" t="s">
        <v>25</v>
      </c>
      <c r="AM5" s="9" t="s">
        <v>26</v>
      </c>
      <c r="AO5" s="9" t="s">
        <v>24</v>
      </c>
      <c r="AP5" s="9" t="s">
        <v>25</v>
      </c>
      <c r="AQ5" s="9" t="s">
        <v>26</v>
      </c>
    </row>
    <row r="6" spans="1:44" x14ac:dyDescent="0.3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G6" s="10"/>
      <c r="AH6" s="10"/>
      <c r="AI6" s="10"/>
      <c r="AK6" s="10"/>
      <c r="AL6" s="10"/>
      <c r="AM6" s="10"/>
    </row>
    <row r="7" spans="1:44" x14ac:dyDescent="0.3">
      <c r="A7" s="11" t="s">
        <v>13</v>
      </c>
      <c r="B7" s="12">
        <v>674975.92392755894</v>
      </c>
      <c r="C7" s="12">
        <v>644314.26706372958</v>
      </c>
      <c r="D7" s="12">
        <v>695504.34681620088</v>
      </c>
      <c r="E7" s="12">
        <v>869647.43517666496</v>
      </c>
      <c r="F7" s="12">
        <v>695993.21538712247</v>
      </c>
      <c r="G7" s="12">
        <v>761450.01846792339</v>
      </c>
      <c r="H7" s="12">
        <v>1021750.9855463471</v>
      </c>
      <c r="I7" s="12">
        <v>891817.80276997294</v>
      </c>
      <c r="J7" s="12">
        <v>904690.38426526799</v>
      </c>
      <c r="K7" s="12">
        <v>1132747.7620542862</v>
      </c>
      <c r="L7" s="12">
        <v>789218.53267651808</v>
      </c>
      <c r="M7" s="12">
        <v>917889.17841646494</v>
      </c>
      <c r="N7" s="12">
        <v>656871.4544289856</v>
      </c>
      <c r="O7" s="12">
        <v>625900.18826801237</v>
      </c>
      <c r="P7" s="12">
        <v>683267.75946743332</v>
      </c>
      <c r="Q7" s="12">
        <v>1002521.073440149</v>
      </c>
      <c r="R7" s="12">
        <v>744373.58961739694</v>
      </c>
      <c r="S7" s="12">
        <v>858885.64541034866</v>
      </c>
      <c r="T7" s="12">
        <v>1080090.9504409845</v>
      </c>
      <c r="U7" s="12">
        <v>942026.3256099181</v>
      </c>
      <c r="V7" s="12">
        <v>1128026.5118858828</v>
      </c>
      <c r="W7" s="12">
        <v>905209.78993664507</v>
      </c>
      <c r="X7" s="12">
        <v>782977.27896736423</v>
      </c>
      <c r="Y7" s="12">
        <v>896756.00754634431</v>
      </c>
      <c r="Z7" s="12">
        <v>598724.17178385961</v>
      </c>
      <c r="AA7" s="12">
        <v>613345.35244005173</v>
      </c>
      <c r="AB7" s="12">
        <v>1081637.6613046227</v>
      </c>
      <c r="AC7" s="12">
        <v>948781.46858151641</v>
      </c>
      <c r="AD7" s="12">
        <v>918456.25368078251</v>
      </c>
      <c r="AE7" s="12">
        <v>1246349.0547643481</v>
      </c>
      <c r="AG7" s="12">
        <f>SUM(B7:M7)</f>
        <v>9999999.8525680564</v>
      </c>
      <c r="AH7" s="12">
        <f>SUM(N7:Y7)</f>
        <v>10306906.575019464</v>
      </c>
      <c r="AI7" s="12">
        <f>SUM(Z7:AE7)</f>
        <v>5407293.9625551812</v>
      </c>
      <c r="AK7" s="15">
        <f>AG7/AG$7</f>
        <v>1</v>
      </c>
      <c r="AL7" s="15">
        <f>AH7/AH$7</f>
        <v>1</v>
      </c>
      <c r="AM7" s="15">
        <f>AI7/AI$7</f>
        <v>1</v>
      </c>
      <c r="AO7" s="12">
        <f>SUM(B7:G7)</f>
        <v>4341885.2068392001</v>
      </c>
      <c r="AP7" s="12">
        <f>SUM(N7:S7)</f>
        <v>4571819.7106323261</v>
      </c>
      <c r="AQ7" s="12">
        <f>SUM(Z7:AE7)</f>
        <v>5407293.9625551812</v>
      </c>
      <c r="AR7" s="16" t="s">
        <v>43</v>
      </c>
    </row>
    <row r="8" spans="1:44" x14ac:dyDescent="0.3">
      <c r="A8" s="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G8" s="17"/>
      <c r="AH8" s="17"/>
      <c r="AI8" s="17"/>
      <c r="AK8" s="17"/>
      <c r="AL8" s="17"/>
      <c r="AM8" s="17"/>
      <c r="AO8" s="17"/>
      <c r="AP8" s="17"/>
      <c r="AQ8" s="17"/>
    </row>
    <row r="9" spans="1:44" x14ac:dyDescent="0.3">
      <c r="A9" s="13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G9" s="17"/>
      <c r="AH9" s="17"/>
      <c r="AI9" s="17"/>
      <c r="AK9" s="17"/>
      <c r="AL9" s="17"/>
      <c r="AM9" s="17"/>
      <c r="AO9" s="17"/>
      <c r="AP9" s="17"/>
      <c r="AQ9" s="17"/>
    </row>
    <row r="10" spans="1:44" x14ac:dyDescent="0.3">
      <c r="A10" s="18" t="s">
        <v>35</v>
      </c>
      <c r="B10" s="19">
        <v>573384.11216421565</v>
      </c>
      <c r="C10" s="19">
        <v>534198.00386239903</v>
      </c>
      <c r="D10" s="19">
        <v>563693.94045719737</v>
      </c>
      <c r="E10" s="19">
        <v>699603.76369806984</v>
      </c>
      <c r="F10" s="19">
        <v>559498.63978123129</v>
      </c>
      <c r="G10" s="19">
        <v>598914.05992725585</v>
      </c>
      <c r="H10" s="19">
        <v>806444.19622022146</v>
      </c>
      <c r="I10" s="19">
        <v>709152.85371772083</v>
      </c>
      <c r="J10" s="19">
        <v>720477.4797615282</v>
      </c>
      <c r="K10" s="19">
        <v>891129.88880123012</v>
      </c>
      <c r="L10" s="19">
        <v>640702.76994204556</v>
      </c>
      <c r="M10" s="19">
        <v>776467.72549426695</v>
      </c>
      <c r="N10" s="19">
        <v>577790.35449330392</v>
      </c>
      <c r="O10" s="19">
        <v>540864.47484161274</v>
      </c>
      <c r="P10" s="19">
        <v>585343.28819327813</v>
      </c>
      <c r="Q10" s="19">
        <v>837630.7589830925</v>
      </c>
      <c r="R10" s="19">
        <v>620333.88563824957</v>
      </c>
      <c r="S10" s="19">
        <v>709606.95850812574</v>
      </c>
      <c r="T10" s="19">
        <v>882322.1960565272</v>
      </c>
      <c r="U10" s="19">
        <v>781641.10483117076</v>
      </c>
      <c r="V10" s="19">
        <v>923679.48128647194</v>
      </c>
      <c r="W10" s="19">
        <v>736058.13132930768</v>
      </c>
      <c r="X10" s="19">
        <v>629990.72536566434</v>
      </c>
      <c r="Y10" s="19">
        <v>751164.61024875857</v>
      </c>
      <c r="Z10" s="19">
        <v>516156.1889488576</v>
      </c>
      <c r="AA10" s="19">
        <v>506728.20171293919</v>
      </c>
      <c r="AB10" s="19">
        <v>875040.34235711093</v>
      </c>
      <c r="AC10" s="19">
        <v>744869.94016890123</v>
      </c>
      <c r="AD10" s="19">
        <v>713161.44527802314</v>
      </c>
      <c r="AE10" s="19">
        <v>989350.8332358913</v>
      </c>
      <c r="AF10" s="20"/>
      <c r="AG10" s="19">
        <f>SUM(B10:M10)</f>
        <v>8073667.4338273816</v>
      </c>
      <c r="AH10" s="19">
        <f>SUM(N10:Y10)</f>
        <v>8576425.9697755631</v>
      </c>
      <c r="AI10" s="19">
        <f>SUM(Z10:AE10)</f>
        <v>4345306.951701724</v>
      </c>
      <c r="AK10" s="21">
        <f t="shared" ref="AK10:AM38" si="0">AG10/AG$7</f>
        <v>0.80736675528590318</v>
      </c>
      <c r="AL10" s="21">
        <f t="shared" si="0"/>
        <v>0.83210475493801273</v>
      </c>
      <c r="AM10" s="21">
        <f t="shared" si="0"/>
        <v>0.80360102147070578</v>
      </c>
      <c r="AO10" s="19">
        <f t="shared" ref="AO10:AO38" si="1">SUM(B10:G10)</f>
        <v>3529292.5198903689</v>
      </c>
      <c r="AP10" s="19">
        <f t="shared" ref="AP10:AP38" si="2">SUM(N10:S10)</f>
        <v>3871569.7206576625</v>
      </c>
      <c r="AQ10" s="19">
        <f t="shared" ref="AQ10:AQ38" si="3">SUM(Z10:AE10)</f>
        <v>4345306.951701724</v>
      </c>
    </row>
    <row r="11" spans="1:44" x14ac:dyDescent="0.3">
      <c r="A11" s="22" t="s">
        <v>18</v>
      </c>
      <c r="B11" s="23">
        <v>-8856.9696969696979</v>
      </c>
      <c r="C11" s="23">
        <v>8084.6875</v>
      </c>
      <c r="D11" s="23">
        <v>9980.9677419354848</v>
      </c>
      <c r="E11" s="23">
        <v>-2623</v>
      </c>
      <c r="F11" s="23">
        <v>12257.073170731708</v>
      </c>
      <c r="G11" s="23">
        <v>11760.30303030303</v>
      </c>
      <c r="H11" s="23">
        <v>15073.939393939396</v>
      </c>
      <c r="I11" s="23">
        <v>9869.0625</v>
      </c>
      <c r="J11" s="23">
        <v>7400.7692307692305</v>
      </c>
      <c r="K11" s="23">
        <v>9341.7241379310344</v>
      </c>
      <c r="L11" s="23">
        <v>1773.421052631579</v>
      </c>
      <c r="M11" s="23">
        <v>-7841.6216216216217</v>
      </c>
      <c r="N11" s="23">
        <v>-3848.3783783783783</v>
      </c>
      <c r="O11" s="23">
        <v>5787.5</v>
      </c>
      <c r="P11" s="23">
        <v>5915.3658536585363</v>
      </c>
      <c r="Q11" s="23">
        <v>6921.2195121951218</v>
      </c>
      <c r="R11" s="23">
        <v>6191.8181818181811</v>
      </c>
      <c r="S11" s="23">
        <v>-9590.9375</v>
      </c>
      <c r="T11" s="23">
        <v>5157.9487179487187</v>
      </c>
      <c r="U11" s="23">
        <v>8733.7931034482754</v>
      </c>
      <c r="V11" s="23">
        <v>-11576.315789473683</v>
      </c>
      <c r="W11" s="23">
        <v>11446.486486486487</v>
      </c>
      <c r="X11" s="23">
        <v>2469.4594594594591</v>
      </c>
      <c r="Y11" s="23">
        <v>-843.07692307692309</v>
      </c>
      <c r="Z11" s="23">
        <v>4658.620689655173</v>
      </c>
      <c r="AA11" s="23">
        <v>319.21052631578948</v>
      </c>
      <c r="AB11" s="23">
        <v>2647.8378378378379</v>
      </c>
      <c r="AC11" s="23">
        <v>2381.6216216216217</v>
      </c>
      <c r="AD11" s="23">
        <v>1389.1666666666665</v>
      </c>
      <c r="AE11" s="23">
        <v>-315.89999999999998</v>
      </c>
      <c r="AG11" s="23">
        <f>SUM(B11:M11)</f>
        <v>66220.356439650132</v>
      </c>
      <c r="AH11" s="23">
        <f>SUM(N11:Y11)</f>
        <v>26764.882724085797</v>
      </c>
      <c r="AI11" s="23">
        <f>SUM(Z11:AE11)</f>
        <v>11080.557342097089</v>
      </c>
      <c r="AK11" s="24">
        <f t="shared" si="0"/>
        <v>6.622035741594973E-3</v>
      </c>
      <c r="AL11" s="24">
        <f t="shared" si="0"/>
        <v>2.5967910477577268E-3</v>
      </c>
      <c r="AM11" s="24">
        <f t="shared" si="0"/>
        <v>2.0491871569825E-3</v>
      </c>
      <c r="AO11" s="23">
        <f t="shared" si="1"/>
        <v>30603.061746000523</v>
      </c>
      <c r="AP11" s="23">
        <f t="shared" si="2"/>
        <v>11376.587669293462</v>
      </c>
      <c r="AQ11" s="23">
        <f t="shared" si="3"/>
        <v>11080.557342097089</v>
      </c>
    </row>
    <row r="12" spans="1:44" x14ac:dyDescent="0.3">
      <c r="A12" s="25" t="s">
        <v>17</v>
      </c>
      <c r="B12" s="17">
        <f t="shared" ref="B12:AE12" si="4">SUM(B10:B11)</f>
        <v>564527.14246724593</v>
      </c>
      <c r="C12" s="17">
        <f t="shared" si="4"/>
        <v>542282.69136239903</v>
      </c>
      <c r="D12" s="17">
        <f t="shared" si="4"/>
        <v>573674.90819913289</v>
      </c>
      <c r="E12" s="17">
        <f t="shared" si="4"/>
        <v>696980.76369806984</v>
      </c>
      <c r="F12" s="17">
        <f t="shared" si="4"/>
        <v>571755.71295196295</v>
      </c>
      <c r="G12" s="17">
        <f t="shared" si="4"/>
        <v>610674.36295755883</v>
      </c>
      <c r="H12" s="17">
        <f t="shared" si="4"/>
        <v>821518.13561416091</v>
      </c>
      <c r="I12" s="17">
        <f t="shared" si="4"/>
        <v>719021.91621772083</v>
      </c>
      <c r="J12" s="17">
        <f t="shared" si="4"/>
        <v>727878.24899229745</v>
      </c>
      <c r="K12" s="17">
        <f t="shared" si="4"/>
        <v>900471.61293916113</v>
      </c>
      <c r="L12" s="17">
        <f t="shared" si="4"/>
        <v>642476.19099467713</v>
      </c>
      <c r="M12" s="17">
        <f t="shared" si="4"/>
        <v>768626.1038726453</v>
      </c>
      <c r="N12" s="17">
        <f t="shared" si="4"/>
        <v>573941.97611492558</v>
      </c>
      <c r="O12" s="17">
        <f t="shared" si="4"/>
        <v>546651.97484161274</v>
      </c>
      <c r="P12" s="17">
        <f t="shared" si="4"/>
        <v>591258.65404693666</v>
      </c>
      <c r="Q12" s="17">
        <f t="shared" si="4"/>
        <v>844551.97849528759</v>
      </c>
      <c r="R12" s="17">
        <f t="shared" si="4"/>
        <v>626525.70382006781</v>
      </c>
      <c r="S12" s="17">
        <f t="shared" si="4"/>
        <v>700016.02100812574</v>
      </c>
      <c r="T12" s="17">
        <f t="shared" si="4"/>
        <v>887480.14477447595</v>
      </c>
      <c r="U12" s="17">
        <f t="shared" si="4"/>
        <v>790374.89793461899</v>
      </c>
      <c r="V12" s="17">
        <f t="shared" si="4"/>
        <v>912103.16549699823</v>
      </c>
      <c r="W12" s="17">
        <f t="shared" si="4"/>
        <v>747504.61781579419</v>
      </c>
      <c r="X12" s="17">
        <f t="shared" si="4"/>
        <v>632460.18482512375</v>
      </c>
      <c r="Y12" s="17">
        <f t="shared" si="4"/>
        <v>750321.5333256817</v>
      </c>
      <c r="Z12" s="17">
        <f t="shared" si="4"/>
        <v>520814.80963851279</v>
      </c>
      <c r="AA12" s="17">
        <f t="shared" si="4"/>
        <v>507047.41223925498</v>
      </c>
      <c r="AB12" s="17">
        <f t="shared" si="4"/>
        <v>877688.1801949488</v>
      </c>
      <c r="AC12" s="17">
        <f t="shared" si="4"/>
        <v>747251.56179052289</v>
      </c>
      <c r="AD12" s="17">
        <f t="shared" si="4"/>
        <v>714550.61194468976</v>
      </c>
      <c r="AE12" s="17">
        <f t="shared" si="4"/>
        <v>989034.93323589128</v>
      </c>
      <c r="AG12" s="17">
        <f>SUM(AG10:AG11)</f>
        <v>8139887.7902670316</v>
      </c>
      <c r="AH12" s="17">
        <f>SUM(AH10:AH11)</f>
        <v>8603190.8524996489</v>
      </c>
      <c r="AI12" s="17">
        <f>SUM(AI10:AI11)</f>
        <v>4356387.5090438211</v>
      </c>
      <c r="AK12" s="26">
        <f t="shared" si="0"/>
        <v>0.8139887910274981</v>
      </c>
      <c r="AL12" s="26">
        <f t="shared" si="0"/>
        <v>0.83470154598577051</v>
      </c>
      <c r="AM12" s="26">
        <f t="shared" si="0"/>
        <v>0.80565020862768832</v>
      </c>
      <c r="AO12" s="17">
        <f t="shared" si="1"/>
        <v>3559895.5816363692</v>
      </c>
      <c r="AP12" s="17">
        <f t="shared" si="2"/>
        <v>3882946.3083269559</v>
      </c>
      <c r="AQ12" s="17">
        <f t="shared" si="3"/>
        <v>4356387.5090438211</v>
      </c>
    </row>
    <row r="13" spans="1:44" x14ac:dyDescent="0.3">
      <c r="A13" s="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G13" s="17"/>
      <c r="AH13" s="17"/>
      <c r="AI13" s="17"/>
      <c r="AK13" s="26"/>
      <c r="AL13" s="26"/>
      <c r="AM13" s="26"/>
      <c r="AO13" s="17"/>
      <c r="AP13" s="17"/>
      <c r="AQ13" s="17"/>
    </row>
    <row r="14" spans="1:44" x14ac:dyDescent="0.3">
      <c r="A14" s="13" t="s">
        <v>14</v>
      </c>
      <c r="B14" s="17">
        <f>B7-B12</f>
        <v>110448.78146031301</v>
      </c>
      <c r="C14" s="17">
        <f t="shared" ref="C14:AE14" si="5">C7-C12</f>
        <v>102031.57570133056</v>
      </c>
      <c r="D14" s="17">
        <f t="shared" si="5"/>
        <v>121829.43861706799</v>
      </c>
      <c r="E14" s="17">
        <f t="shared" si="5"/>
        <v>172666.67147859512</v>
      </c>
      <c r="F14" s="17">
        <f t="shared" si="5"/>
        <v>124237.50243515952</v>
      </c>
      <c r="G14" s="17">
        <f t="shared" si="5"/>
        <v>150775.65551036457</v>
      </c>
      <c r="H14" s="17">
        <f t="shared" si="5"/>
        <v>200232.84993218619</v>
      </c>
      <c r="I14" s="17">
        <f t="shared" si="5"/>
        <v>172795.88655225211</v>
      </c>
      <c r="J14" s="17">
        <f t="shared" si="5"/>
        <v>176812.13527297054</v>
      </c>
      <c r="K14" s="17">
        <f t="shared" si="5"/>
        <v>232276.14911512507</v>
      </c>
      <c r="L14" s="17">
        <f t="shared" si="5"/>
        <v>146742.34168184095</v>
      </c>
      <c r="M14" s="17">
        <f t="shared" si="5"/>
        <v>149263.07454381965</v>
      </c>
      <c r="N14" s="17">
        <f t="shared" si="5"/>
        <v>82929.478314060019</v>
      </c>
      <c r="O14" s="17">
        <f t="shared" si="5"/>
        <v>79248.213426399627</v>
      </c>
      <c r="P14" s="17">
        <f t="shared" si="5"/>
        <v>92009.105420496664</v>
      </c>
      <c r="Q14" s="17">
        <f t="shared" si="5"/>
        <v>157969.09494486137</v>
      </c>
      <c r="R14" s="17">
        <f t="shared" si="5"/>
        <v>117847.88579732913</v>
      </c>
      <c r="S14" s="17">
        <f t="shared" si="5"/>
        <v>158869.62440222292</v>
      </c>
      <c r="T14" s="17">
        <f t="shared" si="5"/>
        <v>192610.8056665085</v>
      </c>
      <c r="U14" s="17">
        <f t="shared" si="5"/>
        <v>151651.42767529911</v>
      </c>
      <c r="V14" s="17">
        <f t="shared" si="5"/>
        <v>215923.34638888459</v>
      </c>
      <c r="W14" s="17">
        <f t="shared" si="5"/>
        <v>157705.17212085088</v>
      </c>
      <c r="X14" s="17">
        <f t="shared" si="5"/>
        <v>150517.09414224047</v>
      </c>
      <c r="Y14" s="17">
        <f t="shared" si="5"/>
        <v>146434.47422066261</v>
      </c>
      <c r="Z14" s="17">
        <f t="shared" si="5"/>
        <v>77909.362145346822</v>
      </c>
      <c r="AA14" s="17">
        <f t="shared" si="5"/>
        <v>106297.94020079676</v>
      </c>
      <c r="AB14" s="17">
        <f t="shared" si="5"/>
        <v>203949.48110967386</v>
      </c>
      <c r="AC14" s="17">
        <f t="shared" si="5"/>
        <v>201529.90679099353</v>
      </c>
      <c r="AD14" s="17">
        <f t="shared" si="5"/>
        <v>203905.64173609274</v>
      </c>
      <c r="AE14" s="17">
        <f t="shared" si="5"/>
        <v>257314.1215284568</v>
      </c>
      <c r="AG14" s="17">
        <f>AG7-AG12</f>
        <v>1860112.0623010248</v>
      </c>
      <c r="AH14" s="17">
        <f>AH7-AH12</f>
        <v>1703715.722519815</v>
      </c>
      <c r="AI14" s="17">
        <f>AI7-AI12</f>
        <v>1050906.4535113601</v>
      </c>
      <c r="AK14" s="26">
        <f t="shared" si="0"/>
        <v>0.1860112089725019</v>
      </c>
      <c r="AL14" s="26">
        <f t="shared" si="0"/>
        <v>0.16529845401422955</v>
      </c>
      <c r="AM14" s="26">
        <f t="shared" si="0"/>
        <v>0.1943497913723117</v>
      </c>
      <c r="AO14" s="17">
        <f t="shared" si="1"/>
        <v>781989.62520283076</v>
      </c>
      <c r="AP14" s="17">
        <f t="shared" si="2"/>
        <v>688873.40230536973</v>
      </c>
      <c r="AQ14" s="17">
        <f t="shared" si="3"/>
        <v>1050906.4535113606</v>
      </c>
      <c r="AR14" s="27" t="s">
        <v>44</v>
      </c>
    </row>
    <row r="15" spans="1:44" x14ac:dyDescent="0.3">
      <c r="A15" s="13"/>
      <c r="B15" s="26">
        <f t="shared" ref="B15:AE15" si="6">B14/B7</f>
        <v>0.16363366091286954</v>
      </c>
      <c r="C15" s="26">
        <f t="shared" si="6"/>
        <v>0.15835684683238366</v>
      </c>
      <c r="D15" s="26">
        <f t="shared" si="6"/>
        <v>0.1751670412625955</v>
      </c>
      <c r="E15" s="26">
        <f t="shared" si="6"/>
        <v>0.19854789940652059</v>
      </c>
      <c r="F15" s="26">
        <f t="shared" si="6"/>
        <v>0.17850389872846195</v>
      </c>
      <c r="G15" s="26">
        <f t="shared" si="6"/>
        <v>0.19801123101123949</v>
      </c>
      <c r="H15" s="26">
        <f t="shared" si="6"/>
        <v>0.1959703027104186</v>
      </c>
      <c r="I15" s="26">
        <f t="shared" si="6"/>
        <v>0.19375693781347561</v>
      </c>
      <c r="J15" s="26">
        <f t="shared" si="6"/>
        <v>0.19543938826824839</v>
      </c>
      <c r="K15" s="26">
        <f t="shared" si="6"/>
        <v>0.20505549151903191</v>
      </c>
      <c r="L15" s="26">
        <f t="shared" si="6"/>
        <v>0.18593372507889033</v>
      </c>
      <c r="M15" s="26">
        <f t="shared" si="6"/>
        <v>0.16261557283127262</v>
      </c>
      <c r="N15" s="26">
        <f t="shared" si="6"/>
        <v>0.12624917364714855</v>
      </c>
      <c r="O15" s="26">
        <f t="shared" si="6"/>
        <v>0.12661477806181023</v>
      </c>
      <c r="P15" s="26">
        <f t="shared" si="6"/>
        <v>0.13466039359476334</v>
      </c>
      <c r="Q15" s="26">
        <f t="shared" si="6"/>
        <v>0.15757184475214148</v>
      </c>
      <c r="R15" s="26">
        <f t="shared" si="6"/>
        <v>0.15831819860495341</v>
      </c>
      <c r="S15" s="26">
        <f t="shared" si="6"/>
        <v>0.18497180067122904</v>
      </c>
      <c r="T15" s="26">
        <f t="shared" si="6"/>
        <v>0.17832832095099815</v>
      </c>
      <c r="U15" s="26">
        <f t="shared" si="6"/>
        <v>0.16098427777706945</v>
      </c>
      <c r="V15" s="26">
        <f t="shared" si="6"/>
        <v>0.1914169074163822</v>
      </c>
      <c r="W15" s="26">
        <f t="shared" si="6"/>
        <v>0.17421947251795469</v>
      </c>
      <c r="X15" s="26">
        <f t="shared" si="6"/>
        <v>0.19223686074358523</v>
      </c>
      <c r="Y15" s="26">
        <f t="shared" si="6"/>
        <v>0.16329355252531708</v>
      </c>
      <c r="Z15" s="26">
        <f t="shared" si="6"/>
        <v>0.13012563350034953</v>
      </c>
      <c r="AA15" s="26">
        <f t="shared" si="6"/>
        <v>0.17330846280633763</v>
      </c>
      <c r="AB15" s="26">
        <f t="shared" si="6"/>
        <v>0.18855619437629342</v>
      </c>
      <c r="AC15" s="26">
        <f t="shared" si="6"/>
        <v>0.21240919375490383</v>
      </c>
      <c r="AD15" s="26">
        <f t="shared" si="6"/>
        <v>0.22200909506459948</v>
      </c>
      <c r="AE15" s="26">
        <f t="shared" si="6"/>
        <v>0.206454299896836</v>
      </c>
      <c r="AG15" s="26">
        <f>AG14/AG7</f>
        <v>0.1860112089725019</v>
      </c>
      <c r="AH15" s="26">
        <f>AH14/AH7</f>
        <v>0.16529845401422955</v>
      </c>
      <c r="AI15" s="26">
        <f>AI14/AI7</f>
        <v>0.1943497913723117</v>
      </c>
      <c r="AK15" s="26"/>
      <c r="AL15" s="26"/>
      <c r="AM15" s="26"/>
      <c r="AO15" s="26">
        <f>AO14/AO7</f>
        <v>0.18010370794028949</v>
      </c>
      <c r="AP15" s="26">
        <f>AP14/AP7</f>
        <v>0.15067816447427057</v>
      </c>
      <c r="AQ15" s="26">
        <f>AQ14/AQ7</f>
        <v>0.19434979137231179</v>
      </c>
      <c r="AR15" s="20"/>
    </row>
    <row r="16" spans="1:44" x14ac:dyDescent="0.3">
      <c r="A16" s="13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8"/>
      <c r="X16" s="28"/>
      <c r="Y16" s="28"/>
      <c r="Z16" s="28"/>
      <c r="AA16" s="28"/>
      <c r="AB16" s="28"/>
      <c r="AC16" s="28"/>
      <c r="AD16" s="28"/>
      <c r="AE16" s="28"/>
      <c r="AG16" s="26"/>
      <c r="AH16" s="26"/>
      <c r="AI16" s="26"/>
      <c r="AK16" s="26"/>
      <c r="AL16" s="26"/>
      <c r="AM16" s="26"/>
      <c r="AO16" s="26"/>
      <c r="AP16" s="26"/>
      <c r="AQ16" s="26"/>
    </row>
    <row r="17" spans="1:44" x14ac:dyDescent="0.3">
      <c r="A17" s="13" t="s">
        <v>38</v>
      </c>
      <c r="B17" s="26">
        <f t="shared" ref="B17:AE17" si="7">B10/B7</f>
        <v>0.8494882437106801</v>
      </c>
      <c r="C17" s="26">
        <f t="shared" si="7"/>
        <v>0.82909541379061391</v>
      </c>
      <c r="D17" s="26">
        <f t="shared" si="7"/>
        <v>0.81048226806577139</v>
      </c>
      <c r="E17" s="26">
        <f t="shared" si="7"/>
        <v>0.80446826541372884</v>
      </c>
      <c r="F17" s="26">
        <f t="shared" si="7"/>
        <v>0.80388519228600419</v>
      </c>
      <c r="G17" s="26">
        <f t="shared" si="7"/>
        <v>0.78654415313076198</v>
      </c>
      <c r="H17" s="26">
        <f t="shared" si="7"/>
        <v>0.7892766511881586</v>
      </c>
      <c r="I17" s="26">
        <f t="shared" si="7"/>
        <v>0.79517683041883946</v>
      </c>
      <c r="J17" s="26">
        <f t="shared" si="7"/>
        <v>0.79638016750521146</v>
      </c>
      <c r="K17" s="26">
        <f t="shared" si="7"/>
        <v>0.78669754966907035</v>
      </c>
      <c r="L17" s="26">
        <f t="shared" si="7"/>
        <v>0.81181921535622936</v>
      </c>
      <c r="M17" s="26">
        <f t="shared" si="7"/>
        <v>0.84592752998114962</v>
      </c>
      <c r="N17" s="26">
        <f t="shared" si="7"/>
        <v>0.87960947396560807</v>
      </c>
      <c r="O17" s="26">
        <f t="shared" si="7"/>
        <v>0.86413853994562617</v>
      </c>
      <c r="P17" s="26">
        <f t="shared" si="7"/>
        <v>0.85668214266324882</v>
      </c>
      <c r="Q17" s="26">
        <f t="shared" si="7"/>
        <v>0.83552434075900694</v>
      </c>
      <c r="R17" s="26">
        <f t="shared" si="7"/>
        <v>0.83336364198130275</v>
      </c>
      <c r="S17" s="26">
        <f t="shared" si="7"/>
        <v>0.82619492164070074</v>
      </c>
      <c r="T17" s="26">
        <f t="shared" si="7"/>
        <v>0.81689620276541408</v>
      </c>
      <c r="U17" s="26">
        <f t="shared" si="7"/>
        <v>0.82974443875025961</v>
      </c>
      <c r="V17" s="26">
        <f t="shared" si="7"/>
        <v>0.81884554268341192</v>
      </c>
      <c r="W17" s="28">
        <f t="shared" si="7"/>
        <v>0.81313540740740753</v>
      </c>
      <c r="X17" s="28">
        <f t="shared" si="7"/>
        <v>0.80460920423710458</v>
      </c>
      <c r="Y17" s="28">
        <f t="shared" si="7"/>
        <v>0.83764658828888683</v>
      </c>
      <c r="Z17" s="28">
        <f t="shared" si="7"/>
        <v>0.86209345350297772</v>
      </c>
      <c r="AA17" s="28">
        <f t="shared" si="7"/>
        <v>0.82617109544735112</v>
      </c>
      <c r="AB17" s="28">
        <f t="shared" si="7"/>
        <v>0.80899581593865422</v>
      </c>
      <c r="AC17" s="28">
        <f t="shared" si="7"/>
        <v>0.78508061638527282</v>
      </c>
      <c r="AD17" s="28">
        <f t="shared" si="7"/>
        <v>0.77647840321188411</v>
      </c>
      <c r="AE17" s="28">
        <f t="shared" si="7"/>
        <v>0.79379916039889131</v>
      </c>
      <c r="AF17" s="26"/>
      <c r="AG17" s="26">
        <f>AG10/AG7</f>
        <v>0.80736675528590318</v>
      </c>
      <c r="AH17" s="26">
        <f>AH10/AH7</f>
        <v>0.83210475493801273</v>
      </c>
      <c r="AI17" s="26">
        <f>AI10/AI7</f>
        <v>0.80360102147070578</v>
      </c>
      <c r="AK17" s="26"/>
      <c r="AL17" s="26"/>
      <c r="AM17" s="26"/>
      <c r="AO17" s="26">
        <f>AO10/AO7</f>
        <v>0.8128479569959931</v>
      </c>
      <c r="AP17" s="26">
        <f>AP10/AP7</f>
        <v>0.84683341988614591</v>
      </c>
      <c r="AQ17" s="26">
        <f>AQ10/AQ7</f>
        <v>0.80360102147070578</v>
      </c>
    </row>
    <row r="18" spans="1:44" x14ac:dyDescent="0.3">
      <c r="A18" s="13" t="s">
        <v>39</v>
      </c>
      <c r="B18" s="26">
        <f t="shared" ref="B18:AE18" si="8">B11/B7</f>
        <v>-1.3121904623549599E-2</v>
      </c>
      <c r="C18" s="26">
        <f t="shared" si="8"/>
        <v>1.25477393770024E-2</v>
      </c>
      <c r="D18" s="26">
        <f t="shared" si="8"/>
        <v>1.435069067163304E-2</v>
      </c>
      <c r="E18" s="26">
        <f t="shared" si="8"/>
        <v>-3.0161648202494261E-3</v>
      </c>
      <c r="F18" s="26">
        <f t="shared" si="8"/>
        <v>1.7610908985533903E-2</v>
      </c>
      <c r="G18" s="26">
        <f t="shared" si="8"/>
        <v>1.5444615857998618E-2</v>
      </c>
      <c r="H18" s="26">
        <f t="shared" si="8"/>
        <v>1.4753046101422756E-2</v>
      </c>
      <c r="I18" s="26">
        <f t="shared" si="8"/>
        <v>1.1066231767684877E-2</v>
      </c>
      <c r="J18" s="26">
        <f t="shared" si="8"/>
        <v>8.1804442265401827E-3</v>
      </c>
      <c r="K18" s="26">
        <f t="shared" si="8"/>
        <v>8.2469588118977352E-3</v>
      </c>
      <c r="L18" s="26">
        <f t="shared" si="8"/>
        <v>2.247059564880317E-3</v>
      </c>
      <c r="M18" s="26">
        <f t="shared" si="8"/>
        <v>-8.5431028124222184E-3</v>
      </c>
      <c r="N18" s="26">
        <f t="shared" si="8"/>
        <v>-5.8586476127566699E-3</v>
      </c>
      <c r="O18" s="26">
        <f t="shared" si="8"/>
        <v>9.2466819925636056E-3</v>
      </c>
      <c r="P18" s="26">
        <f t="shared" si="8"/>
        <v>8.6574637419877861E-3</v>
      </c>
      <c r="Q18" s="26">
        <f t="shared" si="8"/>
        <v>6.9038144888515628E-3</v>
      </c>
      <c r="R18" s="26">
        <f t="shared" si="8"/>
        <v>8.3181594137437549E-3</v>
      </c>
      <c r="S18" s="26">
        <f t="shared" si="8"/>
        <v>-1.1166722311929838E-2</v>
      </c>
      <c r="T18" s="26">
        <f t="shared" si="8"/>
        <v>4.775476283587792E-3</v>
      </c>
      <c r="U18" s="26">
        <f t="shared" si="8"/>
        <v>9.271283472671055E-3</v>
      </c>
      <c r="V18" s="26">
        <f t="shared" si="8"/>
        <v>-1.0262450099794113E-2</v>
      </c>
      <c r="W18" s="28">
        <f t="shared" si="8"/>
        <v>1.2645120074637745E-2</v>
      </c>
      <c r="X18" s="28">
        <f t="shared" si="8"/>
        <v>3.1539350193102987E-3</v>
      </c>
      <c r="Y18" s="28">
        <f t="shared" si="8"/>
        <v>-9.4014081420397161E-4</v>
      </c>
      <c r="Z18" s="28">
        <f t="shared" si="8"/>
        <v>7.7809129966727696E-3</v>
      </c>
      <c r="AA18" s="28">
        <f t="shared" si="8"/>
        <v>5.2044174631124974E-4</v>
      </c>
      <c r="AB18" s="28">
        <f t="shared" si="8"/>
        <v>2.4479896850523263E-3</v>
      </c>
      <c r="AC18" s="28">
        <f t="shared" si="8"/>
        <v>2.5101898598233426E-3</v>
      </c>
      <c r="AD18" s="28">
        <f t="shared" si="8"/>
        <v>1.5125017235164729E-3</v>
      </c>
      <c r="AE18" s="28">
        <f t="shared" si="8"/>
        <v>-2.5346029572728994E-4</v>
      </c>
      <c r="AF18" s="26"/>
      <c r="AG18" s="26">
        <f>AG11/AG7</f>
        <v>6.622035741594973E-3</v>
      </c>
      <c r="AH18" s="26">
        <f>AH11/AH7</f>
        <v>2.5967910477577268E-3</v>
      </c>
      <c r="AI18" s="26">
        <f>AI11/AI7</f>
        <v>2.0491871569825E-3</v>
      </c>
      <c r="AK18" s="26"/>
      <c r="AL18" s="26"/>
      <c r="AM18" s="26"/>
      <c r="AO18" s="26">
        <f>AO11/AO7</f>
        <v>7.0483350637173797E-3</v>
      </c>
      <c r="AP18" s="26">
        <f>AP11/AP7</f>
        <v>2.4884156395834716E-3</v>
      </c>
      <c r="AQ18" s="26">
        <f>AQ11/AQ7</f>
        <v>2.0491871569825E-3</v>
      </c>
    </row>
    <row r="19" spans="1:44" x14ac:dyDescent="0.3">
      <c r="A19" s="13" t="s">
        <v>40</v>
      </c>
      <c r="B19" s="26">
        <f>1-B17-B18</f>
        <v>0.16363366091286949</v>
      </c>
      <c r="C19" s="26">
        <f t="shared" ref="C19:AE19" si="9">1-C17-C18</f>
        <v>0.15835684683238369</v>
      </c>
      <c r="D19" s="26">
        <f t="shared" si="9"/>
        <v>0.17516704126259558</v>
      </c>
      <c r="E19" s="26">
        <f t="shared" si="9"/>
        <v>0.19854789940652059</v>
      </c>
      <c r="F19" s="26">
        <f t="shared" si="9"/>
        <v>0.1785038987284619</v>
      </c>
      <c r="G19" s="26">
        <f t="shared" si="9"/>
        <v>0.19801123101123941</v>
      </c>
      <c r="H19" s="26">
        <f t="shared" si="9"/>
        <v>0.19597030271041865</v>
      </c>
      <c r="I19" s="26">
        <f t="shared" si="9"/>
        <v>0.19375693781347567</v>
      </c>
      <c r="J19" s="26">
        <f t="shared" si="9"/>
        <v>0.19543938826824836</v>
      </c>
      <c r="K19" s="26">
        <f t="shared" si="9"/>
        <v>0.20505549151903191</v>
      </c>
      <c r="L19" s="26">
        <f t="shared" si="9"/>
        <v>0.18593372507889033</v>
      </c>
      <c r="M19" s="26">
        <f t="shared" si="9"/>
        <v>0.16261557283127259</v>
      </c>
      <c r="N19" s="26">
        <f t="shared" si="9"/>
        <v>0.1262491736471486</v>
      </c>
      <c r="O19" s="26">
        <f t="shared" si="9"/>
        <v>0.12661477806181023</v>
      </c>
      <c r="P19" s="26">
        <f t="shared" si="9"/>
        <v>0.13466039359476339</v>
      </c>
      <c r="Q19" s="26">
        <f t="shared" si="9"/>
        <v>0.1575718447521415</v>
      </c>
      <c r="R19" s="26">
        <f t="shared" si="9"/>
        <v>0.1583181986049535</v>
      </c>
      <c r="S19" s="26">
        <f t="shared" si="9"/>
        <v>0.18497180067122909</v>
      </c>
      <c r="T19" s="26">
        <f t="shared" si="9"/>
        <v>0.17832832095099813</v>
      </c>
      <c r="U19" s="26">
        <f t="shared" si="9"/>
        <v>0.16098427777706933</v>
      </c>
      <c r="V19" s="26">
        <f t="shared" si="9"/>
        <v>0.1914169074163822</v>
      </c>
      <c r="W19" s="26">
        <f t="shared" si="9"/>
        <v>0.17421947251795472</v>
      </c>
      <c r="X19" s="26">
        <f t="shared" si="9"/>
        <v>0.19223686074358512</v>
      </c>
      <c r="Y19" s="26">
        <f t="shared" si="9"/>
        <v>0.16329355252531713</v>
      </c>
      <c r="Z19" s="26">
        <f t="shared" si="9"/>
        <v>0.1301256335003495</v>
      </c>
      <c r="AA19" s="26">
        <f t="shared" si="9"/>
        <v>0.17330846280633763</v>
      </c>
      <c r="AB19" s="26">
        <f t="shared" si="9"/>
        <v>0.18855619437629345</v>
      </c>
      <c r="AC19" s="26">
        <f t="shared" si="9"/>
        <v>0.21240919375490383</v>
      </c>
      <c r="AD19" s="26">
        <f t="shared" si="9"/>
        <v>0.22200909506459943</v>
      </c>
      <c r="AE19" s="26">
        <f t="shared" si="9"/>
        <v>0.20645429989683597</v>
      </c>
      <c r="AG19" s="26">
        <f>1-AG17-AG18</f>
        <v>0.18601120897250184</v>
      </c>
      <c r="AH19" s="26">
        <f>1-AH17-AH18</f>
        <v>0.16529845401422955</v>
      </c>
      <c r="AI19" s="26">
        <f>1-AI17-AI18</f>
        <v>0.19434979137231173</v>
      </c>
      <c r="AK19" s="26"/>
      <c r="AL19" s="26"/>
      <c r="AM19" s="26"/>
      <c r="AO19" s="26">
        <f>1-AO17-AO18</f>
        <v>0.18010370794028951</v>
      </c>
      <c r="AP19" s="26">
        <f>1-AP17-AP18</f>
        <v>0.15067816447427063</v>
      </c>
      <c r="AQ19" s="26">
        <f>1-AQ17-AQ18</f>
        <v>0.19434979137231173</v>
      </c>
    </row>
    <row r="20" spans="1:44" x14ac:dyDescent="0.3">
      <c r="A20" s="13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G20" s="17"/>
      <c r="AH20" s="17"/>
      <c r="AI20" s="17"/>
      <c r="AK20" s="26"/>
      <c r="AL20" s="26"/>
      <c r="AM20" s="26"/>
      <c r="AO20" s="17"/>
      <c r="AP20" s="17"/>
      <c r="AQ20" s="17"/>
    </row>
    <row r="21" spans="1:44" x14ac:dyDescent="0.3">
      <c r="A21" s="13" t="s">
        <v>36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G21" s="17"/>
      <c r="AH21" s="17"/>
      <c r="AI21" s="17"/>
      <c r="AK21" s="26"/>
      <c r="AL21" s="26"/>
      <c r="AM21" s="26"/>
      <c r="AO21" s="17"/>
      <c r="AP21" s="17"/>
      <c r="AQ21" s="17"/>
    </row>
    <row r="22" spans="1:44" x14ac:dyDescent="0.3">
      <c r="A22" s="18" t="s">
        <v>27</v>
      </c>
      <c r="B22" s="29">
        <v>19477.696969696968</v>
      </c>
      <c r="C22" s="29">
        <v>19532.727272727272</v>
      </c>
      <c r="D22" s="29">
        <v>20110.75909090909</v>
      </c>
      <c r="E22" s="29">
        <v>21236.875757575759</v>
      </c>
      <c r="F22" s="29">
        <v>19077.927272727273</v>
      </c>
      <c r="G22" s="29">
        <v>19221.528787878786</v>
      </c>
      <c r="H22" s="29">
        <v>19684.599999999999</v>
      </c>
      <c r="I22" s="29">
        <v>20545.543939393941</v>
      </c>
      <c r="J22" s="29">
        <v>18589.036363636365</v>
      </c>
      <c r="K22" s="29">
        <v>21305.699999999997</v>
      </c>
      <c r="L22" s="29">
        <v>19976.396969696969</v>
      </c>
      <c r="M22" s="29">
        <v>21671.599999999991</v>
      </c>
      <c r="N22" s="29">
        <v>20679.416666666664</v>
      </c>
      <c r="O22" s="29">
        <v>22661.30909090909</v>
      </c>
      <c r="P22" s="29">
        <v>20004.022727272728</v>
      </c>
      <c r="Q22" s="29">
        <v>22273.254545454547</v>
      </c>
      <c r="R22" s="29">
        <v>20217.400000000001</v>
      </c>
      <c r="S22" s="29">
        <v>21031.242424242424</v>
      </c>
      <c r="T22" s="29">
        <v>20985.009090909087</v>
      </c>
      <c r="U22" s="29">
        <v>21940.353030303031</v>
      </c>
      <c r="V22" s="29">
        <v>21413.509090909094</v>
      </c>
      <c r="W22" s="29">
        <v>27476.666666666664</v>
      </c>
      <c r="X22" s="29">
        <v>43336.418181818182</v>
      </c>
      <c r="Y22" s="29">
        <v>42446.627272727266</v>
      </c>
      <c r="Z22" s="29">
        <v>24639.49090909091</v>
      </c>
      <c r="AA22" s="29">
        <v>28729.442424242425</v>
      </c>
      <c r="AB22" s="29">
        <v>38706.619696969698</v>
      </c>
      <c r="AC22" s="29">
        <v>32320.495454545453</v>
      </c>
      <c r="AD22" s="29">
        <v>34674.242424242424</v>
      </c>
      <c r="AE22" s="29">
        <v>35485.800000000003</v>
      </c>
      <c r="AF22" s="30"/>
      <c r="AG22" s="29">
        <f t="shared" ref="AG22:AG27" si="10">SUM(B22:M22)</f>
        <v>240430.39242424245</v>
      </c>
      <c r="AH22" s="29">
        <f t="shared" ref="AH22:AH27" si="11">SUM(N22:Y22)</f>
        <v>304465.22878787876</v>
      </c>
      <c r="AI22" s="29">
        <f t="shared" ref="AI22:AI27" si="12">SUM(Z22:AE22)</f>
        <v>194556.09090909094</v>
      </c>
      <c r="AJ22" s="30"/>
      <c r="AK22" s="31">
        <f t="shared" si="0"/>
        <v>2.4043039596895452E-2</v>
      </c>
      <c r="AL22" s="31">
        <f t="shared" si="0"/>
        <v>2.9539923212829142E-2</v>
      </c>
      <c r="AM22" s="31">
        <f t="shared" si="0"/>
        <v>3.5980305908346576E-2</v>
      </c>
      <c r="AO22" s="29">
        <f t="shared" si="1"/>
        <v>118657.51515151517</v>
      </c>
      <c r="AP22" s="29">
        <f t="shared" si="2"/>
        <v>126866.64545454545</v>
      </c>
      <c r="AQ22" s="29">
        <f t="shared" si="3"/>
        <v>194556.09090909094</v>
      </c>
      <c r="AR22" s="27" t="s">
        <v>45</v>
      </c>
    </row>
    <row r="23" spans="1:44" x14ac:dyDescent="0.3">
      <c r="A23" s="32" t="s">
        <v>28</v>
      </c>
      <c r="B23" s="29">
        <v>18626.666666666668</v>
      </c>
      <c r="C23" s="29">
        <v>18626.666666666668</v>
      </c>
      <c r="D23" s="29">
        <v>18626.666666666668</v>
      </c>
      <c r="E23" s="29">
        <v>18626.666666666668</v>
      </c>
      <c r="F23" s="29">
        <v>18626.666666666668</v>
      </c>
      <c r="G23" s="29">
        <v>18626.666666666668</v>
      </c>
      <c r="H23" s="29">
        <v>18626.666666666668</v>
      </c>
      <c r="I23" s="29">
        <v>18626.666666666668</v>
      </c>
      <c r="J23" s="29">
        <v>18626.666666666668</v>
      </c>
      <c r="K23" s="29">
        <v>18626.666666666668</v>
      </c>
      <c r="L23" s="29">
        <v>18626.666666666668</v>
      </c>
      <c r="M23" s="29">
        <v>18321.21212121212</v>
      </c>
      <c r="N23" s="29">
        <v>20597.313432835821</v>
      </c>
      <c r="O23" s="29">
        <v>20597.313432835821</v>
      </c>
      <c r="P23" s="29">
        <v>20597.313432835821</v>
      </c>
      <c r="Q23" s="29">
        <v>20597.313432835821</v>
      </c>
      <c r="R23" s="29">
        <v>20597.313432835821</v>
      </c>
      <c r="S23" s="29">
        <v>20597.313432835821</v>
      </c>
      <c r="T23" s="29">
        <v>20597.313432835821</v>
      </c>
      <c r="U23" s="29">
        <v>20597.313432835821</v>
      </c>
      <c r="V23" s="29">
        <v>20597.313432835821</v>
      </c>
      <c r="W23" s="29">
        <v>20597.313432835821</v>
      </c>
      <c r="X23" s="29">
        <v>20597.313432835821</v>
      </c>
      <c r="Y23" s="29">
        <v>20597.313432835821</v>
      </c>
      <c r="Z23" s="29">
        <v>30320.294117647059</v>
      </c>
      <c r="AA23" s="29">
        <v>30320.294117647059</v>
      </c>
      <c r="AB23" s="29">
        <v>30319.411764705881</v>
      </c>
      <c r="AC23" s="29">
        <v>30320</v>
      </c>
      <c r="AD23" s="29">
        <v>30319.411764705881</v>
      </c>
      <c r="AE23" s="29">
        <v>30320.588235294119</v>
      </c>
      <c r="AF23" s="30"/>
      <c r="AG23" s="29">
        <f t="shared" si="10"/>
        <v>223214.54545454544</v>
      </c>
      <c r="AH23" s="29">
        <f t="shared" si="11"/>
        <v>247167.76119402991</v>
      </c>
      <c r="AI23" s="29">
        <f t="shared" si="12"/>
        <v>181920</v>
      </c>
      <c r="AJ23" s="30"/>
      <c r="AK23" s="31">
        <f t="shared" si="0"/>
        <v>2.2321454874544091E-2</v>
      </c>
      <c r="AL23" s="31">
        <f t="shared" si="0"/>
        <v>2.3980789909659499E-2</v>
      </c>
      <c r="AM23" s="31">
        <f t="shared" si="0"/>
        <v>3.3643445549617373E-2</v>
      </c>
      <c r="AO23" s="29">
        <f t="shared" si="1"/>
        <v>111760.00000000001</v>
      </c>
      <c r="AP23" s="29">
        <f t="shared" si="2"/>
        <v>123583.88059701494</v>
      </c>
      <c r="AQ23" s="29">
        <f t="shared" si="3"/>
        <v>181920</v>
      </c>
      <c r="AR23" s="27" t="s">
        <v>46</v>
      </c>
    </row>
    <row r="24" spans="1:44" x14ac:dyDescent="0.3">
      <c r="A24" s="18" t="s">
        <v>30</v>
      </c>
      <c r="B24" s="29">
        <v>11520</v>
      </c>
      <c r="C24" s="29">
        <v>5071.2195121951218</v>
      </c>
      <c r="D24" s="29">
        <v>5415.1219512195121</v>
      </c>
      <c r="E24" s="29">
        <v>13808.5</v>
      </c>
      <c r="F24" s="29">
        <v>13094.878048780487</v>
      </c>
      <c r="G24" s="29">
        <v>4737.0731707317073</v>
      </c>
      <c r="H24" s="29">
        <v>5574.545454545455</v>
      </c>
      <c r="I24" s="29">
        <v>3365.5</v>
      </c>
      <c r="J24" s="29">
        <v>11301.707317073171</v>
      </c>
      <c r="K24" s="29">
        <v>5484.1463414634145</v>
      </c>
      <c r="L24" s="29">
        <v>5118.181818181818</v>
      </c>
      <c r="M24" s="29">
        <v>-5363.125</v>
      </c>
      <c r="N24" s="29">
        <v>5036.4102564102559</v>
      </c>
      <c r="O24" s="29">
        <v>9300.689655172413</v>
      </c>
      <c r="P24" s="29">
        <v>4256.0526315789475</v>
      </c>
      <c r="Q24" s="29">
        <v>7884.0540540540542</v>
      </c>
      <c r="R24" s="29">
        <v>12097</v>
      </c>
      <c r="S24" s="29">
        <v>4718.9189189189183</v>
      </c>
      <c r="T24" s="29">
        <v>35866.5</v>
      </c>
      <c r="U24" s="29">
        <v>4802.1951219512193</v>
      </c>
      <c r="V24" s="29">
        <v>5440.7317073170734</v>
      </c>
      <c r="W24" s="29">
        <v>8854.8484848484841</v>
      </c>
      <c r="X24" s="29">
        <v>7998.75</v>
      </c>
      <c r="Y24" s="29">
        <v>10774.871794871795</v>
      </c>
      <c r="Z24" s="29">
        <v>6954.4827586206893</v>
      </c>
      <c r="AA24" s="29">
        <v>6311.3157894736842</v>
      </c>
      <c r="AB24" s="29">
        <v>7410.27027027027</v>
      </c>
      <c r="AC24" s="29">
        <v>-8137.0270270270266</v>
      </c>
      <c r="AD24" s="29">
        <v>9198.2051282051289</v>
      </c>
      <c r="AE24" s="29">
        <v>-1354.6341463414635</v>
      </c>
      <c r="AF24" s="20"/>
      <c r="AG24" s="19">
        <f t="shared" si="10"/>
        <v>79127.748614190699</v>
      </c>
      <c r="AH24" s="19">
        <f t="shared" si="11"/>
        <v>117031.02262512315</v>
      </c>
      <c r="AI24" s="19">
        <f t="shared" si="12"/>
        <v>20382.612773201279</v>
      </c>
      <c r="AK24" s="21">
        <f t="shared" si="0"/>
        <v>7.9127749780786485E-3</v>
      </c>
      <c r="AL24" s="21">
        <f t="shared" si="0"/>
        <v>1.135462146409357E-2</v>
      </c>
      <c r="AM24" s="21">
        <f t="shared" si="0"/>
        <v>3.7694663752975638E-3</v>
      </c>
      <c r="AO24" s="19">
        <f t="shared" si="1"/>
        <v>53646.792682926833</v>
      </c>
      <c r="AP24" s="19">
        <f t="shared" si="2"/>
        <v>43293.125516134591</v>
      </c>
      <c r="AQ24" s="19">
        <f t="shared" si="3"/>
        <v>20382.612773201279</v>
      </c>
      <c r="AR24" s="33"/>
    </row>
    <row r="25" spans="1:44" x14ac:dyDescent="0.3">
      <c r="A25" s="18" t="s">
        <v>19</v>
      </c>
      <c r="B25" s="19">
        <v>3251.2903225806449</v>
      </c>
      <c r="C25" s="19">
        <v>3251.2903225806449</v>
      </c>
      <c r="D25" s="19">
        <v>3251.2903225806449</v>
      </c>
      <c r="E25" s="19">
        <v>3251.2903225806449</v>
      </c>
      <c r="F25" s="19">
        <v>3251.2903225806449</v>
      </c>
      <c r="G25" s="19">
        <v>3251.2903225806449</v>
      </c>
      <c r="H25" s="19">
        <v>3251.2903225806449</v>
      </c>
      <c r="I25" s="19">
        <v>3235.1612903225805</v>
      </c>
      <c r="J25" s="19">
        <v>3251.2903225806449</v>
      </c>
      <c r="K25" s="19">
        <v>3251.2903225806449</v>
      </c>
      <c r="L25" s="19">
        <v>3251.2903225806449</v>
      </c>
      <c r="M25" s="19">
        <v>3592.5806451612902</v>
      </c>
      <c r="N25" s="19">
        <v>4486.8589743589746</v>
      </c>
      <c r="O25" s="19">
        <v>4486.8589743589746</v>
      </c>
      <c r="P25" s="19">
        <v>4486.8589743589746</v>
      </c>
      <c r="Q25" s="19">
        <v>4486.8589743589746</v>
      </c>
      <c r="R25" s="19">
        <v>4486.8589743589746</v>
      </c>
      <c r="S25" s="19">
        <v>4486.8589743589746</v>
      </c>
      <c r="T25" s="19">
        <v>4589.8360655737706</v>
      </c>
      <c r="U25" s="19">
        <v>4589.8360655737706</v>
      </c>
      <c r="V25" s="19">
        <v>4589.8360655737706</v>
      </c>
      <c r="W25" s="19">
        <v>4589.8360655737706</v>
      </c>
      <c r="X25" s="19">
        <v>4589.8360655737706</v>
      </c>
      <c r="Y25" s="19">
        <v>4589.8360655737706</v>
      </c>
      <c r="Z25" s="19">
        <v>4590</v>
      </c>
      <c r="AA25" s="19">
        <v>4590</v>
      </c>
      <c r="AB25" s="19">
        <v>4590</v>
      </c>
      <c r="AC25" s="19">
        <v>4590</v>
      </c>
      <c r="AD25" s="19">
        <v>4590</v>
      </c>
      <c r="AE25" s="19">
        <v>4590</v>
      </c>
      <c r="AF25" s="20"/>
      <c r="AG25" s="19">
        <f t="shared" si="10"/>
        <v>39340.645161290311</v>
      </c>
      <c r="AH25" s="19">
        <f t="shared" si="11"/>
        <v>54460.170239596475</v>
      </c>
      <c r="AI25" s="19">
        <f t="shared" si="12"/>
        <v>27540</v>
      </c>
      <c r="AK25" s="21">
        <f t="shared" si="0"/>
        <v>3.9340645741297101E-3</v>
      </c>
      <c r="AL25" s="21">
        <f t="shared" si="0"/>
        <v>5.2838521280080229E-3</v>
      </c>
      <c r="AM25" s="21">
        <f t="shared" si="0"/>
        <v>5.0931205498926033E-3</v>
      </c>
      <c r="AO25" s="19">
        <f t="shared" si="1"/>
        <v>19507.741935483868</v>
      </c>
      <c r="AP25" s="19">
        <f t="shared" si="2"/>
        <v>26921.153846153851</v>
      </c>
      <c r="AQ25" s="19">
        <f t="shared" si="3"/>
        <v>27540</v>
      </c>
    </row>
    <row r="26" spans="1:44" x14ac:dyDescent="0.3">
      <c r="A26" s="18" t="s">
        <v>29</v>
      </c>
      <c r="B26" s="29">
        <v>4099.7560975609758</v>
      </c>
      <c r="C26" s="29">
        <v>2119.090909090909</v>
      </c>
      <c r="D26" s="29">
        <v>2987.2727272727275</v>
      </c>
      <c r="E26" s="29">
        <v>1902.1875</v>
      </c>
      <c r="F26" s="29">
        <v>1663.3333333333335</v>
      </c>
      <c r="G26" s="29">
        <v>1197.9310344827586</v>
      </c>
      <c r="H26" s="29">
        <v>2420</v>
      </c>
      <c r="I26" s="29">
        <v>1590</v>
      </c>
      <c r="J26" s="29">
        <v>1515.6756756756758</v>
      </c>
      <c r="K26" s="29">
        <v>3086</v>
      </c>
      <c r="L26" s="29">
        <v>1427.8048780487804</v>
      </c>
      <c r="M26" s="29">
        <v>1640.9756097560976</v>
      </c>
      <c r="N26" s="29">
        <v>5062.424242424242</v>
      </c>
      <c r="O26" s="29">
        <v>2563.75</v>
      </c>
      <c r="P26" s="29">
        <v>1500</v>
      </c>
      <c r="Q26" s="29">
        <v>2709.3103448275861</v>
      </c>
      <c r="R26" s="29">
        <v>2165.2631578947367</v>
      </c>
      <c r="S26" s="29">
        <v>1552.7027027027025</v>
      </c>
      <c r="T26" s="29">
        <v>2007.0270270270271</v>
      </c>
      <c r="U26" s="29">
        <v>1622.3076923076924</v>
      </c>
      <c r="V26" s="29">
        <v>1450.9756097560976</v>
      </c>
      <c r="W26" s="29">
        <v>3099.3939393939395</v>
      </c>
      <c r="X26" s="29">
        <v>8099.0625</v>
      </c>
      <c r="Y26" s="29">
        <v>1202.8205128205129</v>
      </c>
      <c r="Z26" s="29">
        <v>2144.4827586206893</v>
      </c>
      <c r="AA26" s="29">
        <v>3258.6842105263158</v>
      </c>
      <c r="AB26" s="29">
        <v>2001.3513513513512</v>
      </c>
      <c r="AC26" s="29">
        <v>1738.918918918919</v>
      </c>
      <c r="AD26" s="29">
        <v>2879.3103448275861</v>
      </c>
      <c r="AE26" s="29">
        <v>1470.2631578947367</v>
      </c>
      <c r="AF26" s="20"/>
      <c r="AG26" s="19">
        <f t="shared" si="10"/>
        <v>25650.027765221257</v>
      </c>
      <c r="AH26" s="19">
        <f t="shared" si="11"/>
        <v>33035.037729154537</v>
      </c>
      <c r="AI26" s="19">
        <f t="shared" si="12"/>
        <v>13493.010742139599</v>
      </c>
      <c r="AK26" s="21">
        <f t="shared" si="0"/>
        <v>2.5650028143384606E-3</v>
      </c>
      <c r="AL26" s="21">
        <f t="shared" si="0"/>
        <v>3.2051360404508327E-3</v>
      </c>
      <c r="AM26" s="21">
        <f t="shared" si="0"/>
        <v>2.4953351594303864E-3</v>
      </c>
      <c r="AO26" s="19">
        <f t="shared" si="1"/>
        <v>13969.571601740705</v>
      </c>
      <c r="AP26" s="19">
        <f t="shared" si="2"/>
        <v>15553.450447849267</v>
      </c>
      <c r="AQ26" s="19">
        <f t="shared" si="3"/>
        <v>13493.010742139599</v>
      </c>
    </row>
    <row r="27" spans="1:44" x14ac:dyDescent="0.3">
      <c r="A27" s="18" t="s">
        <v>15</v>
      </c>
      <c r="B27" s="23">
        <v>1110.625</v>
      </c>
      <c r="C27" s="23">
        <v>897.43589743589735</v>
      </c>
      <c r="D27" s="23">
        <v>1243.1034482758621</v>
      </c>
      <c r="E27" s="23">
        <v>1078.9473684210525</v>
      </c>
      <c r="F27" s="23">
        <v>1108.1081081081081</v>
      </c>
      <c r="G27" s="23">
        <v>1847.0270270270271</v>
      </c>
      <c r="H27" s="23">
        <v>3908</v>
      </c>
      <c r="I27" s="23">
        <v>1545.8536585365855</v>
      </c>
      <c r="J27" s="23">
        <v>1662.1951219512196</v>
      </c>
      <c r="K27" s="23">
        <v>3407.5</v>
      </c>
      <c r="L27" s="23">
        <v>1706.0975609756099</v>
      </c>
      <c r="M27" s="23">
        <v>1819.0243902439024</v>
      </c>
      <c r="N27" s="23">
        <v>2192.727272727273</v>
      </c>
      <c r="O27" s="23">
        <v>2277.8125</v>
      </c>
      <c r="P27" s="23">
        <v>2080</v>
      </c>
      <c r="Q27" s="23">
        <v>2316.8965517241377</v>
      </c>
      <c r="R27" s="23">
        <v>1790.7894736842104</v>
      </c>
      <c r="S27" s="23">
        <v>1839.7297297297296</v>
      </c>
      <c r="T27" s="23">
        <v>3404.5</v>
      </c>
      <c r="U27" s="23">
        <v>1642.6829268292684</v>
      </c>
      <c r="V27" s="23">
        <v>1625.1219512195121</v>
      </c>
      <c r="W27" s="23">
        <v>2006.060606060606</v>
      </c>
      <c r="X27" s="23">
        <v>2086.25</v>
      </c>
      <c r="Y27" s="23">
        <v>1750.2564102564102</v>
      </c>
      <c r="Z27" s="23">
        <v>2429.3103448275865</v>
      </c>
      <c r="AA27" s="23">
        <v>1830.2631578947367</v>
      </c>
      <c r="AB27" s="23">
        <v>1844.0540540540542</v>
      </c>
      <c r="AC27" s="23">
        <v>1912.9729729729729</v>
      </c>
      <c r="AD27" s="23">
        <v>2366.6666666666665</v>
      </c>
      <c r="AE27" s="23">
        <v>1411.7073170731705</v>
      </c>
      <c r="AF27" s="20"/>
      <c r="AG27" s="23">
        <f t="shared" si="10"/>
        <v>21333.917580975267</v>
      </c>
      <c r="AH27" s="23">
        <f t="shared" si="11"/>
        <v>25012.827422231148</v>
      </c>
      <c r="AI27" s="23">
        <f t="shared" si="12"/>
        <v>11794.974513489187</v>
      </c>
      <c r="AK27" s="24">
        <f t="shared" si="0"/>
        <v>2.1333917895505366E-3</v>
      </c>
      <c r="AL27" s="24">
        <f t="shared" si="0"/>
        <v>2.4268025755520067E-3</v>
      </c>
      <c r="AM27" s="24">
        <f t="shared" si="0"/>
        <v>2.1813081728435475E-3</v>
      </c>
      <c r="AO27" s="23">
        <f t="shared" si="1"/>
        <v>7285.2468492679473</v>
      </c>
      <c r="AP27" s="23">
        <f t="shared" si="2"/>
        <v>12497.95552786535</v>
      </c>
      <c r="AQ27" s="23">
        <f t="shared" si="3"/>
        <v>11794.974513489187</v>
      </c>
    </row>
    <row r="28" spans="1:44" x14ac:dyDescent="0.3">
      <c r="A28" s="34" t="s">
        <v>37</v>
      </c>
      <c r="B28" s="17">
        <f>SUM(B22:B27)</f>
        <v>58086.03505650525</v>
      </c>
      <c r="C28" s="17">
        <f t="shared" ref="C28:AE28" si="13">SUM(C22:C27)</f>
        <v>49498.430580696513</v>
      </c>
      <c r="D28" s="17">
        <f t="shared" si="13"/>
        <v>51634.214206924502</v>
      </c>
      <c r="E28" s="17">
        <f t="shared" si="13"/>
        <v>59904.467615244124</v>
      </c>
      <c r="F28" s="17">
        <f t="shared" si="13"/>
        <v>56822.20375219651</v>
      </c>
      <c r="G28" s="17">
        <f t="shared" si="13"/>
        <v>48881.517009367592</v>
      </c>
      <c r="H28" s="17">
        <f t="shared" si="13"/>
        <v>53465.102443792763</v>
      </c>
      <c r="I28" s="17">
        <f t="shared" si="13"/>
        <v>48908.72555491978</v>
      </c>
      <c r="J28" s="17">
        <f t="shared" si="13"/>
        <v>54946.571467583744</v>
      </c>
      <c r="K28" s="17">
        <f t="shared" si="13"/>
        <v>55161.303330710725</v>
      </c>
      <c r="L28" s="17">
        <f t="shared" si="13"/>
        <v>50106.438216150491</v>
      </c>
      <c r="M28" s="17">
        <f t="shared" si="13"/>
        <v>41682.267766373399</v>
      </c>
      <c r="N28" s="17">
        <f t="shared" si="13"/>
        <v>58055.150845423232</v>
      </c>
      <c r="O28" s="17">
        <f t="shared" si="13"/>
        <v>61887.7336532763</v>
      </c>
      <c r="P28" s="17">
        <f t="shared" si="13"/>
        <v>52924.247766046472</v>
      </c>
      <c r="Q28" s="17">
        <f t="shared" si="13"/>
        <v>60267.687903255122</v>
      </c>
      <c r="R28" s="17">
        <f t="shared" si="13"/>
        <v>61354.625038773753</v>
      </c>
      <c r="S28" s="17">
        <f t="shared" si="13"/>
        <v>54226.766182788568</v>
      </c>
      <c r="T28" s="17">
        <f t="shared" si="13"/>
        <v>87450.185616345712</v>
      </c>
      <c r="U28" s="17">
        <f t="shared" si="13"/>
        <v>55194.688269800812</v>
      </c>
      <c r="V28" s="17">
        <f t="shared" si="13"/>
        <v>55117.487857611362</v>
      </c>
      <c r="W28" s="17">
        <f t="shared" si="13"/>
        <v>66624.119195379273</v>
      </c>
      <c r="X28" s="17">
        <f t="shared" si="13"/>
        <v>86707.630180227774</v>
      </c>
      <c r="Y28" s="17">
        <f t="shared" si="13"/>
        <v>81361.725489085584</v>
      </c>
      <c r="Z28" s="17">
        <f t="shared" si="13"/>
        <v>71078.060888806926</v>
      </c>
      <c r="AA28" s="17">
        <f t="shared" si="13"/>
        <v>75039.999699784225</v>
      </c>
      <c r="AB28" s="17">
        <f t="shared" si="13"/>
        <v>84871.707137351244</v>
      </c>
      <c r="AC28" s="17">
        <f t="shared" si="13"/>
        <v>62745.36031941032</v>
      </c>
      <c r="AD28" s="17">
        <f t="shared" si="13"/>
        <v>84027.836328647682</v>
      </c>
      <c r="AE28" s="17">
        <f t="shared" si="13"/>
        <v>71923.72456392055</v>
      </c>
      <c r="AF28" s="20"/>
      <c r="AG28" s="17">
        <f>SUM(AG22:AG27)</f>
        <v>629097.27700046543</v>
      </c>
      <c r="AH28" s="17">
        <f>SUM(AH22:AH27)</f>
        <v>781172.04799801414</v>
      </c>
      <c r="AI28" s="17">
        <f>SUM(AI22:AI27)</f>
        <v>449686.68893792096</v>
      </c>
      <c r="AK28" s="26">
        <f t="shared" si="0"/>
        <v>6.2909728627536896E-2</v>
      </c>
      <c r="AL28" s="26">
        <f t="shared" si="0"/>
        <v>7.5791125330593082E-2</v>
      </c>
      <c r="AM28" s="26">
        <f t="shared" si="0"/>
        <v>8.3162981715428033E-2</v>
      </c>
      <c r="AO28" s="17">
        <f t="shared" si="1"/>
        <v>324826.86822093453</v>
      </c>
      <c r="AP28" s="17">
        <f t="shared" si="2"/>
        <v>348716.21138956345</v>
      </c>
      <c r="AQ28" s="17">
        <f t="shared" si="3"/>
        <v>449686.68893792096</v>
      </c>
    </row>
    <row r="29" spans="1:44" x14ac:dyDescent="0.3">
      <c r="A29" s="1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G29" s="17"/>
      <c r="AH29" s="17"/>
      <c r="AI29" s="17"/>
      <c r="AK29" s="26"/>
      <c r="AL29" s="26"/>
      <c r="AM29" s="26"/>
      <c r="AO29" s="17"/>
      <c r="AP29" s="17"/>
      <c r="AQ29" s="17"/>
    </row>
    <row r="30" spans="1:44" x14ac:dyDescent="0.3">
      <c r="A30" s="13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G30" s="17"/>
      <c r="AH30" s="17"/>
      <c r="AI30" s="17"/>
      <c r="AK30" s="26"/>
      <c r="AL30" s="26"/>
      <c r="AM30" s="26"/>
      <c r="AO30" s="17"/>
      <c r="AP30" s="17"/>
      <c r="AQ30" s="17"/>
    </row>
    <row r="31" spans="1:44" x14ac:dyDescent="0.3">
      <c r="A31" s="11" t="s">
        <v>16</v>
      </c>
      <c r="B31" s="35">
        <f t="shared" ref="B31:AE31" si="14">B14-B28</f>
        <v>52362.74640380776</v>
      </c>
      <c r="C31" s="35">
        <f t="shared" si="14"/>
        <v>52533.145120634043</v>
      </c>
      <c r="D31" s="35">
        <f t="shared" si="14"/>
        <v>70195.224410143492</v>
      </c>
      <c r="E31" s="35">
        <f t="shared" si="14"/>
        <v>112762.20386335099</v>
      </c>
      <c r="F31" s="35">
        <f t="shared" si="14"/>
        <v>67415.29868296301</v>
      </c>
      <c r="G31" s="35">
        <f t="shared" si="14"/>
        <v>101894.13850099698</v>
      </c>
      <c r="H31" s="35">
        <f t="shared" si="14"/>
        <v>146767.74748839342</v>
      </c>
      <c r="I31" s="35">
        <f t="shared" si="14"/>
        <v>123887.16099733234</v>
      </c>
      <c r="J31" s="35">
        <f t="shared" si="14"/>
        <v>121865.5638053868</v>
      </c>
      <c r="K31" s="35">
        <f t="shared" si="14"/>
        <v>177114.84578441433</v>
      </c>
      <c r="L31" s="35">
        <f t="shared" si="14"/>
        <v>96635.903465690455</v>
      </c>
      <c r="M31" s="35">
        <f t="shared" si="14"/>
        <v>107580.80677744624</v>
      </c>
      <c r="N31" s="35">
        <f t="shared" si="14"/>
        <v>24874.327468636788</v>
      </c>
      <c r="O31" s="35">
        <f t="shared" si="14"/>
        <v>17360.479773123327</v>
      </c>
      <c r="P31" s="35">
        <f t="shared" si="14"/>
        <v>39084.857654450192</v>
      </c>
      <c r="Q31" s="35">
        <f t="shared" si="14"/>
        <v>97701.407041606246</v>
      </c>
      <c r="R31" s="35">
        <f t="shared" si="14"/>
        <v>56493.260758555378</v>
      </c>
      <c r="S31" s="35">
        <f t="shared" si="14"/>
        <v>104642.85821943436</v>
      </c>
      <c r="T31" s="35">
        <f t="shared" si="14"/>
        <v>105160.62005016279</v>
      </c>
      <c r="U31" s="35">
        <f t="shared" si="14"/>
        <v>96456.739405498301</v>
      </c>
      <c r="V31" s="35">
        <f t="shared" si="14"/>
        <v>160805.85853127323</v>
      </c>
      <c r="W31" s="35">
        <f t="shared" si="14"/>
        <v>91081.052925471609</v>
      </c>
      <c r="X31" s="35">
        <f t="shared" si="14"/>
        <v>63809.463962012698</v>
      </c>
      <c r="Y31" s="35">
        <f t="shared" si="14"/>
        <v>65072.748731577027</v>
      </c>
      <c r="Z31" s="35">
        <f t="shared" si="14"/>
        <v>6831.3012565398967</v>
      </c>
      <c r="AA31" s="35">
        <f t="shared" si="14"/>
        <v>31257.940501012534</v>
      </c>
      <c r="AB31" s="35">
        <f t="shared" si="14"/>
        <v>119077.77397232261</v>
      </c>
      <c r="AC31" s="35">
        <f t="shared" si="14"/>
        <v>138784.54647158319</v>
      </c>
      <c r="AD31" s="35">
        <f t="shared" si="14"/>
        <v>119877.80540744506</v>
      </c>
      <c r="AE31" s="35">
        <f t="shared" si="14"/>
        <v>185390.39696453625</v>
      </c>
      <c r="AG31" s="35">
        <f>AG14-AG28</f>
        <v>1231014.7853005594</v>
      </c>
      <c r="AH31" s="35">
        <f>AH14-AH28</f>
        <v>922543.67452180083</v>
      </c>
      <c r="AI31" s="35">
        <f>AI14-AI28</f>
        <v>601219.76457343914</v>
      </c>
      <c r="AK31" s="15">
        <f t="shared" si="0"/>
        <v>0.12310148034496499</v>
      </c>
      <c r="AL31" s="15">
        <f t="shared" si="0"/>
        <v>8.950732868363645E-2</v>
      </c>
      <c r="AM31" s="15">
        <f t="shared" si="0"/>
        <v>0.11118680965688366</v>
      </c>
      <c r="AO31" s="35">
        <f t="shared" si="1"/>
        <v>457162.75698189624</v>
      </c>
      <c r="AP31" s="35">
        <f t="shared" si="2"/>
        <v>340157.19091580634</v>
      </c>
      <c r="AQ31" s="35">
        <f t="shared" si="3"/>
        <v>601219.76457343961</v>
      </c>
    </row>
    <row r="32" spans="1:44" x14ac:dyDescent="0.3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G32" s="38">
        <f>AG31/AG12</f>
        <v>0.15123240234005431</v>
      </c>
      <c r="AH32" s="38">
        <f>AH31/AH12</f>
        <v>0.10723273380059407</v>
      </c>
      <c r="AI32" s="38">
        <f>AI31/AI12</f>
        <v>0.13800878900816613</v>
      </c>
      <c r="AK32" s="38"/>
      <c r="AL32" s="38"/>
      <c r="AM32" s="38"/>
      <c r="AO32" s="38"/>
      <c r="AP32" s="38"/>
      <c r="AQ32" s="38"/>
    </row>
    <row r="33" spans="1:43" x14ac:dyDescent="0.3">
      <c r="A33" s="39" t="s">
        <v>20</v>
      </c>
      <c r="B33" s="29">
        <v>10000</v>
      </c>
      <c r="C33" s="29">
        <v>10000</v>
      </c>
      <c r="D33" s="29">
        <v>10000</v>
      </c>
      <c r="E33" s="29">
        <v>10000</v>
      </c>
      <c r="F33" s="29">
        <v>10000</v>
      </c>
      <c r="G33" s="29">
        <v>10000</v>
      </c>
      <c r="H33" s="29">
        <v>10000</v>
      </c>
      <c r="I33" s="29">
        <v>10000</v>
      </c>
      <c r="J33" s="29">
        <v>10000</v>
      </c>
      <c r="K33" s="29">
        <v>10000</v>
      </c>
      <c r="L33" s="29">
        <v>10000</v>
      </c>
      <c r="M33" s="29">
        <v>10000</v>
      </c>
      <c r="N33" s="29">
        <v>11000</v>
      </c>
      <c r="O33" s="29">
        <v>11000</v>
      </c>
      <c r="P33" s="29">
        <v>11000</v>
      </c>
      <c r="Q33" s="29">
        <v>11000</v>
      </c>
      <c r="R33" s="29">
        <v>11000</v>
      </c>
      <c r="S33" s="29">
        <v>11000</v>
      </c>
      <c r="T33" s="29">
        <v>11000</v>
      </c>
      <c r="U33" s="29">
        <v>11000</v>
      </c>
      <c r="V33" s="29">
        <v>11000</v>
      </c>
      <c r="W33" s="29">
        <v>11000</v>
      </c>
      <c r="X33" s="29">
        <v>11000</v>
      </c>
      <c r="Y33" s="29">
        <v>11000</v>
      </c>
      <c r="Z33" s="29">
        <v>11500</v>
      </c>
      <c r="AA33" s="29">
        <v>11500</v>
      </c>
      <c r="AB33" s="29">
        <v>11500</v>
      </c>
      <c r="AC33" s="29">
        <v>11500</v>
      </c>
      <c r="AD33" s="29">
        <v>11500</v>
      </c>
      <c r="AE33" s="29">
        <v>11500</v>
      </c>
      <c r="AG33" s="19">
        <f>SUM(B33:M33)</f>
        <v>120000</v>
      </c>
      <c r="AH33" s="29">
        <f>SUM(N33:Y33)</f>
        <v>132000</v>
      </c>
      <c r="AI33" s="29">
        <f>SUM(Z33:AE33)</f>
        <v>69000</v>
      </c>
      <c r="AK33" s="21">
        <f t="shared" si="0"/>
        <v>1.2000000176918334E-2</v>
      </c>
      <c r="AL33" s="21">
        <f t="shared" si="0"/>
        <v>1.2806946394558809E-2</v>
      </c>
      <c r="AM33" s="21">
        <f t="shared" si="0"/>
        <v>1.2760541682737461E-2</v>
      </c>
      <c r="AO33" s="29">
        <f t="shared" si="1"/>
        <v>60000</v>
      </c>
      <c r="AP33" s="29">
        <f t="shared" si="2"/>
        <v>66000</v>
      </c>
      <c r="AQ33" s="29">
        <f t="shared" si="3"/>
        <v>69000</v>
      </c>
    </row>
    <row r="34" spans="1:43" x14ac:dyDescent="0.3">
      <c r="A34" s="39" t="s">
        <v>21</v>
      </c>
      <c r="B34" s="23">
        <v>10416.666666666668</v>
      </c>
      <c r="C34" s="23">
        <v>12500</v>
      </c>
      <c r="D34" s="23">
        <v>11458.333333333332</v>
      </c>
      <c r="E34" s="23">
        <v>9375</v>
      </c>
      <c r="F34" s="23">
        <v>12500</v>
      </c>
      <c r="G34" s="23">
        <v>8333.3333333333339</v>
      </c>
      <c r="H34" s="23">
        <v>10541.666666666668</v>
      </c>
      <c r="I34" s="23">
        <v>9000</v>
      </c>
      <c r="J34" s="23">
        <v>10416.666666666668</v>
      </c>
      <c r="K34" s="23">
        <v>10416.666666666668</v>
      </c>
      <c r="L34" s="23">
        <v>11458.333333333332</v>
      </c>
      <c r="M34" s="23">
        <v>9375</v>
      </c>
      <c r="N34" s="23">
        <v>12500</v>
      </c>
      <c r="O34" s="23">
        <v>8333.3333333333339</v>
      </c>
      <c r="P34" s="23">
        <v>10541.666666666668</v>
      </c>
      <c r="Q34" s="23">
        <v>9000</v>
      </c>
      <c r="R34" s="23">
        <v>8333.3333333333339</v>
      </c>
      <c r="S34" s="23">
        <v>10541.666666666668</v>
      </c>
      <c r="T34" s="23">
        <v>9000</v>
      </c>
      <c r="U34" s="23">
        <v>10416.666666666668</v>
      </c>
      <c r="V34" s="23">
        <v>10416.666666666668</v>
      </c>
      <c r="W34" s="23">
        <v>11458.333333333332</v>
      </c>
      <c r="X34" s="23">
        <v>9375</v>
      </c>
      <c r="Y34" s="23">
        <v>9375</v>
      </c>
      <c r="Z34" s="23">
        <v>9375</v>
      </c>
      <c r="AA34" s="23">
        <v>12500</v>
      </c>
      <c r="AB34" s="23">
        <v>8333.3333333333339</v>
      </c>
      <c r="AC34" s="23">
        <v>10541.666666666668</v>
      </c>
      <c r="AD34" s="23">
        <v>9000</v>
      </c>
      <c r="AE34" s="23">
        <v>8333.3333333333339</v>
      </c>
      <c r="AG34" s="23">
        <f>SUM(B34:M34)</f>
        <v>125791.66666666667</v>
      </c>
      <c r="AH34" s="23">
        <f>SUM(N34:Y34)</f>
        <v>119291.66666666667</v>
      </c>
      <c r="AI34" s="23">
        <f>SUM(Z34:AE34)</f>
        <v>58083.333333333336</v>
      </c>
      <c r="AK34" s="24">
        <f t="shared" si="0"/>
        <v>1.2579166852123768E-2</v>
      </c>
      <c r="AL34" s="24">
        <f t="shared" si="0"/>
        <v>1.1573954396345287E-2</v>
      </c>
      <c r="AM34" s="24">
        <f t="shared" si="0"/>
        <v>1.0741663711193249E-2</v>
      </c>
      <c r="AO34" s="23">
        <f t="shared" si="1"/>
        <v>64583.333333333336</v>
      </c>
      <c r="AP34" s="23">
        <f t="shared" si="2"/>
        <v>59250</v>
      </c>
      <c r="AQ34" s="23">
        <f t="shared" si="3"/>
        <v>58083.333333333336</v>
      </c>
    </row>
    <row r="35" spans="1:43" s="30" customFormat="1" x14ac:dyDescent="0.3">
      <c r="A35" s="36" t="s">
        <v>22</v>
      </c>
      <c r="B35" s="37">
        <f t="shared" ref="B35:AE35" si="15">SUM(B33:B34)</f>
        <v>20416.666666666668</v>
      </c>
      <c r="C35" s="37">
        <f t="shared" si="15"/>
        <v>22500</v>
      </c>
      <c r="D35" s="37">
        <f t="shared" si="15"/>
        <v>21458.333333333332</v>
      </c>
      <c r="E35" s="37">
        <f t="shared" si="15"/>
        <v>19375</v>
      </c>
      <c r="F35" s="37">
        <f t="shared" si="15"/>
        <v>22500</v>
      </c>
      <c r="G35" s="37">
        <f t="shared" si="15"/>
        <v>18333.333333333336</v>
      </c>
      <c r="H35" s="37">
        <f t="shared" si="15"/>
        <v>20541.666666666668</v>
      </c>
      <c r="I35" s="37">
        <f t="shared" si="15"/>
        <v>19000</v>
      </c>
      <c r="J35" s="37">
        <f t="shared" si="15"/>
        <v>20416.666666666668</v>
      </c>
      <c r="K35" s="37">
        <f t="shared" si="15"/>
        <v>20416.666666666668</v>
      </c>
      <c r="L35" s="37">
        <f t="shared" si="15"/>
        <v>21458.333333333332</v>
      </c>
      <c r="M35" s="37">
        <f t="shared" si="15"/>
        <v>19375</v>
      </c>
      <c r="N35" s="37">
        <f t="shared" si="15"/>
        <v>23500</v>
      </c>
      <c r="O35" s="37">
        <f t="shared" si="15"/>
        <v>19333.333333333336</v>
      </c>
      <c r="P35" s="37">
        <f t="shared" si="15"/>
        <v>21541.666666666668</v>
      </c>
      <c r="Q35" s="37">
        <f t="shared" si="15"/>
        <v>20000</v>
      </c>
      <c r="R35" s="37">
        <f t="shared" si="15"/>
        <v>19333.333333333336</v>
      </c>
      <c r="S35" s="37">
        <f t="shared" si="15"/>
        <v>21541.666666666668</v>
      </c>
      <c r="T35" s="37">
        <f t="shared" si="15"/>
        <v>20000</v>
      </c>
      <c r="U35" s="37">
        <f t="shared" si="15"/>
        <v>21416.666666666668</v>
      </c>
      <c r="V35" s="37">
        <f t="shared" si="15"/>
        <v>21416.666666666668</v>
      </c>
      <c r="W35" s="37">
        <f t="shared" si="15"/>
        <v>22458.333333333332</v>
      </c>
      <c r="X35" s="37">
        <f t="shared" si="15"/>
        <v>20375</v>
      </c>
      <c r="Y35" s="37">
        <f t="shared" si="15"/>
        <v>20375</v>
      </c>
      <c r="Z35" s="37">
        <f t="shared" si="15"/>
        <v>20875</v>
      </c>
      <c r="AA35" s="37">
        <f t="shared" si="15"/>
        <v>24000</v>
      </c>
      <c r="AB35" s="37">
        <f t="shared" si="15"/>
        <v>19833.333333333336</v>
      </c>
      <c r="AC35" s="37">
        <f t="shared" si="15"/>
        <v>22041.666666666668</v>
      </c>
      <c r="AD35" s="37">
        <f t="shared" si="15"/>
        <v>20500</v>
      </c>
      <c r="AE35" s="37">
        <f t="shared" si="15"/>
        <v>19833.333333333336</v>
      </c>
      <c r="AG35" s="37">
        <f>SUM(AG33:AG34)</f>
        <v>245791.66666666669</v>
      </c>
      <c r="AH35" s="37">
        <f>SUM(AH33:AH34)</f>
        <v>251291.66666666669</v>
      </c>
      <c r="AI35" s="37">
        <f>SUM(AI33:AI34)</f>
        <v>127083.33333333334</v>
      </c>
      <c r="AK35" s="38">
        <f t="shared" si="0"/>
        <v>2.4579167029042105E-2</v>
      </c>
      <c r="AL35" s="38">
        <f t="shared" si="0"/>
        <v>2.4380900790904096E-2</v>
      </c>
      <c r="AM35" s="38">
        <f t="shared" si="0"/>
        <v>2.3502205393930709E-2</v>
      </c>
      <c r="AO35" s="37">
        <f t="shared" si="1"/>
        <v>124583.33333333334</v>
      </c>
      <c r="AP35" s="37">
        <f t="shared" si="2"/>
        <v>125250.00000000001</v>
      </c>
      <c r="AQ35" s="37">
        <f t="shared" si="3"/>
        <v>127083.33333333334</v>
      </c>
    </row>
    <row r="36" spans="1:43" x14ac:dyDescent="0.3">
      <c r="A36" s="1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G36" s="17"/>
      <c r="AH36" s="17"/>
      <c r="AI36" s="17"/>
      <c r="AK36" s="26"/>
      <c r="AL36" s="26"/>
      <c r="AM36" s="26"/>
      <c r="AO36" s="17"/>
      <c r="AP36" s="17"/>
      <c r="AQ36" s="17"/>
    </row>
    <row r="37" spans="1:43" x14ac:dyDescent="0.3">
      <c r="A37" s="3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G37" s="17"/>
      <c r="AH37" s="17"/>
      <c r="AI37" s="17"/>
      <c r="AK37" s="26"/>
      <c r="AL37" s="26"/>
      <c r="AM37" s="26"/>
      <c r="AO37" s="17"/>
      <c r="AP37" s="17"/>
      <c r="AQ37" s="17"/>
    </row>
    <row r="38" spans="1:43" ht="17.25" thickBot="1" x14ac:dyDescent="0.35">
      <c r="A38" s="40" t="s">
        <v>23</v>
      </c>
      <c r="B38" s="41">
        <f>+B31-B35</f>
        <v>31946.079737141092</v>
      </c>
      <c r="C38" s="41">
        <f t="shared" ref="C38:AI38" si="16">+C31-C35</f>
        <v>30033.145120634043</v>
      </c>
      <c r="D38" s="41">
        <f t="shared" si="16"/>
        <v>48736.891076810163</v>
      </c>
      <c r="E38" s="41">
        <f t="shared" si="16"/>
        <v>93387.203863350995</v>
      </c>
      <c r="F38" s="41">
        <f t="shared" si="16"/>
        <v>44915.29868296301</v>
      </c>
      <c r="G38" s="41">
        <f t="shared" si="16"/>
        <v>83560.805167663639</v>
      </c>
      <c r="H38" s="41">
        <f t="shared" si="16"/>
        <v>126226.08082172675</v>
      </c>
      <c r="I38" s="41">
        <f t="shared" si="16"/>
        <v>104887.16099733234</v>
      </c>
      <c r="J38" s="41">
        <f t="shared" si="16"/>
        <v>101448.89713872013</v>
      </c>
      <c r="K38" s="41">
        <f t="shared" si="16"/>
        <v>156698.17911774767</v>
      </c>
      <c r="L38" s="41">
        <f t="shared" si="16"/>
        <v>75177.570132357127</v>
      </c>
      <c r="M38" s="41">
        <f t="shared" si="16"/>
        <v>88205.80677744624</v>
      </c>
      <c r="N38" s="41">
        <f t="shared" si="16"/>
        <v>1374.3274686367877</v>
      </c>
      <c r="O38" s="41">
        <f t="shared" si="16"/>
        <v>-1972.8535602100092</v>
      </c>
      <c r="P38" s="41">
        <f t="shared" si="16"/>
        <v>17543.190987783524</v>
      </c>
      <c r="Q38" s="41">
        <f t="shared" si="16"/>
        <v>77701.407041606246</v>
      </c>
      <c r="R38" s="41">
        <f t="shared" si="16"/>
        <v>37159.927425222042</v>
      </c>
      <c r="S38" s="41">
        <f t="shared" si="16"/>
        <v>83101.19155276769</v>
      </c>
      <c r="T38" s="41">
        <f t="shared" si="16"/>
        <v>85160.62005016279</v>
      </c>
      <c r="U38" s="41">
        <f t="shared" si="16"/>
        <v>75040.07273883163</v>
      </c>
      <c r="V38" s="41">
        <f t="shared" si="16"/>
        <v>139389.19186460658</v>
      </c>
      <c r="W38" s="41">
        <f t="shared" si="16"/>
        <v>68622.719592138281</v>
      </c>
      <c r="X38" s="41">
        <f t="shared" si="16"/>
        <v>43434.463962012698</v>
      </c>
      <c r="Y38" s="41">
        <f t="shared" si="16"/>
        <v>44697.748731577027</v>
      </c>
      <c r="Z38" s="41">
        <f t="shared" si="16"/>
        <v>-14043.698743460103</v>
      </c>
      <c r="AA38" s="41">
        <f t="shared" si="16"/>
        <v>7257.9405010125338</v>
      </c>
      <c r="AB38" s="41">
        <f t="shared" si="16"/>
        <v>99244.440638989268</v>
      </c>
      <c r="AC38" s="41">
        <f t="shared" si="16"/>
        <v>116742.87980491652</v>
      </c>
      <c r="AD38" s="41">
        <f t="shared" si="16"/>
        <v>99377.805407445063</v>
      </c>
      <c r="AE38" s="41">
        <f t="shared" si="16"/>
        <v>165557.06363120291</v>
      </c>
      <c r="AG38" s="41">
        <f t="shared" si="16"/>
        <v>985223.11863389262</v>
      </c>
      <c r="AH38" s="41">
        <f t="shared" si="16"/>
        <v>671252.00785513408</v>
      </c>
      <c r="AI38" s="41">
        <f t="shared" si="16"/>
        <v>474136.43124010577</v>
      </c>
      <c r="AK38" s="42">
        <f t="shared" si="0"/>
        <v>9.8522313315922871E-2</v>
      </c>
      <c r="AL38" s="42">
        <f t="shared" si="0"/>
        <v>6.5126427892732347E-2</v>
      </c>
      <c r="AM38" s="42">
        <f t="shared" si="0"/>
        <v>8.768460426295295E-2</v>
      </c>
      <c r="AO38" s="41">
        <f t="shared" si="1"/>
        <v>332579.42364856298</v>
      </c>
      <c r="AP38" s="41">
        <f t="shared" si="2"/>
        <v>214907.19091580628</v>
      </c>
      <c r="AQ38" s="41">
        <f t="shared" si="3"/>
        <v>474136.43124010618</v>
      </c>
    </row>
    <row r="39" spans="1:43" ht="17.25" thickTop="1" x14ac:dyDescent="0.3">
      <c r="A39" s="43"/>
      <c r="B39" s="26">
        <f>B38/B7</f>
        <v>4.7329213686990217E-2</v>
      </c>
      <c r="C39" s="26">
        <f t="shared" ref="C39:AE39" si="17">C38/C7</f>
        <v>4.6612571932484373E-2</v>
      </c>
      <c r="D39" s="26">
        <f t="shared" si="17"/>
        <v>7.0074171786146625E-2</v>
      </c>
      <c r="E39" s="26">
        <f t="shared" si="17"/>
        <v>0.10738513113004215</v>
      </c>
      <c r="F39" s="26">
        <f t="shared" si="17"/>
        <v>6.4534104198099698E-2</v>
      </c>
      <c r="G39" s="26">
        <f t="shared" si="17"/>
        <v>0.10973905462080397</v>
      </c>
      <c r="H39" s="26">
        <f t="shared" si="17"/>
        <v>0.12353898612021556</v>
      </c>
      <c r="I39" s="26">
        <f t="shared" si="17"/>
        <v>0.11761052613163178</v>
      </c>
      <c r="J39" s="26">
        <f t="shared" si="17"/>
        <v>0.11213659269862858</v>
      </c>
      <c r="K39" s="26">
        <f t="shared" si="17"/>
        <v>0.13833457400398555</v>
      </c>
      <c r="L39" s="26">
        <f t="shared" si="17"/>
        <v>9.5255708045024617E-2</v>
      </c>
      <c r="M39" s="26">
        <f t="shared" si="17"/>
        <v>9.609635765574466E-2</v>
      </c>
      <c r="N39" s="26">
        <f t="shared" si="17"/>
        <v>2.0922319875073311E-3</v>
      </c>
      <c r="O39" s="26">
        <f t="shared" si="17"/>
        <v>-3.1520258296602833E-3</v>
      </c>
      <c r="P39" s="26">
        <f t="shared" si="17"/>
        <v>2.5675426280112209E-2</v>
      </c>
      <c r="Q39" s="26">
        <f t="shared" si="17"/>
        <v>7.7506008701616641E-2</v>
      </c>
      <c r="R39" s="26">
        <f t="shared" si="17"/>
        <v>4.9921071815997656E-2</v>
      </c>
      <c r="S39" s="26">
        <f t="shared" si="17"/>
        <v>9.6754663437254848E-2</v>
      </c>
      <c r="T39" s="26">
        <f t="shared" si="17"/>
        <v>7.8845786102913859E-2</v>
      </c>
      <c r="U39" s="26">
        <f t="shared" si="17"/>
        <v>7.9658148290332215E-2</v>
      </c>
      <c r="V39" s="26">
        <f t="shared" si="17"/>
        <v>0.12356907430444146</v>
      </c>
      <c r="W39" s="26">
        <f t="shared" si="17"/>
        <v>7.5808636136095175E-2</v>
      </c>
      <c r="X39" s="26">
        <f t="shared" si="17"/>
        <v>5.5473466636600979E-2</v>
      </c>
      <c r="Y39" s="26">
        <f t="shared" si="17"/>
        <v>4.984382413436695E-2</v>
      </c>
      <c r="Z39" s="26">
        <f t="shared" si="17"/>
        <v>-2.3456041037424328E-2</v>
      </c>
      <c r="AA39" s="26">
        <f t="shared" si="17"/>
        <v>1.1833366751926148E-2</v>
      </c>
      <c r="AB39" s="26">
        <f t="shared" si="17"/>
        <v>9.1753869331144669E-2</v>
      </c>
      <c r="AC39" s="26">
        <f t="shared" si="17"/>
        <v>0.12304506745842531</v>
      </c>
      <c r="AD39" s="26">
        <f t="shared" si="17"/>
        <v>0.10820091322714721</v>
      </c>
      <c r="AE39" s="26">
        <f t="shared" si="17"/>
        <v>0.13283362553879852</v>
      </c>
      <c r="AG39" s="26">
        <f>AG38/AG7</f>
        <v>9.8522313315922871E-2</v>
      </c>
      <c r="AH39" s="26">
        <f>AH38/AH7</f>
        <v>6.5126427892732347E-2</v>
      </c>
      <c r="AI39" s="26">
        <f>AI38/AI7</f>
        <v>8.768460426295295E-2</v>
      </c>
      <c r="AK39" s="26">
        <f>AK38/AK7</f>
        <v>9.8522313315922871E-2</v>
      </c>
      <c r="AL39" s="26">
        <f>AL38/AL7</f>
        <v>6.5126427892732347E-2</v>
      </c>
      <c r="AM39" s="26">
        <f>AM38/AM7</f>
        <v>8.768460426295295E-2</v>
      </c>
      <c r="AO39" s="26">
        <f>AO38/AO7</f>
        <v>7.6597931038041814E-2</v>
      </c>
      <c r="AP39" s="26">
        <f>AP38/AP7</f>
        <v>4.7006926020291946E-2</v>
      </c>
      <c r="AQ39" s="26">
        <f>AQ38/AQ7</f>
        <v>8.768460426295302E-2</v>
      </c>
    </row>
    <row r="43" spans="1:43" x14ac:dyDescent="0.3"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AF43" s="45"/>
    </row>
    <row r="44" spans="1:43" x14ac:dyDescent="0.3"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43" x14ac:dyDescent="0.3"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AQ45" s="46">
        <f>AQ34*2</f>
        <v>116166.66666666667</v>
      </c>
    </row>
    <row r="46" spans="1:43" x14ac:dyDescent="0.3"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AQ46" s="46">
        <f>AQ45/0.05</f>
        <v>2323333.3333333335</v>
      </c>
    </row>
    <row r="47" spans="1:43" x14ac:dyDescent="0.3">
      <c r="AG47" s="45"/>
      <c r="AK47" s="45"/>
    </row>
  </sheetData>
  <mergeCells count="6">
    <mergeCell ref="AO4:AQ4"/>
    <mergeCell ref="B4:M4"/>
    <mergeCell ref="N4:Y4"/>
    <mergeCell ref="Z4:AE4"/>
    <mergeCell ref="AG4:AI4"/>
    <mergeCell ref="AK4:AM4"/>
  </mergeCells>
  <phoneticPr fontId="0" type="noConversion"/>
  <pageMargins left="0.2" right="0.2" top="0.25" bottom="0.25" header="0.3" footer="0.3"/>
  <pageSetup scale="72" orientation="landscape" r:id="rId1"/>
  <colBreaks count="1" manualBreakCount="1">
    <brk id="32" max="1048575" man="1"/>
  </colBreaks>
  <ignoredErrors>
    <ignoredError sqref="AO22:AO27 AP22:AP27 AQ22:AQ27 AO10:AQ11 AO7:AQ7 AO33:AQ34 AG22:AG27 AH22:AH27 AI22:AI27 AG10:AI11 AG7:AI7 AG33:AI34" formulaRange="1"/>
    <ignoredError sqref="AG5:AH5 AK5:AL5 AO5:AP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E5" sqref="E5"/>
    </sheetView>
  </sheetViews>
  <sheetFormatPr defaultRowHeight="15" x14ac:dyDescent="0.25"/>
  <sheetData>
    <row r="1" spans="1:15" x14ac:dyDescent="0.25">
      <c r="A1" s="50"/>
      <c r="B1" s="50"/>
      <c r="C1" s="50"/>
    </row>
    <row r="2" spans="1:15" x14ac:dyDescent="0.25">
      <c r="A2" s="50"/>
      <c r="B2" s="50"/>
      <c r="C2" s="50"/>
    </row>
    <row r="3" spans="1:15" ht="16.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6.5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6.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6.5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6.5" x14ac:dyDescent="0.3">
      <c r="A7" s="3"/>
      <c r="B7" s="59" t="s">
        <v>47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3"/>
      <c r="O7" s="3"/>
    </row>
    <row r="8" spans="1:15" ht="16.5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6.5" x14ac:dyDescent="0.3">
      <c r="A9" s="3"/>
      <c r="B9" s="2" t="s">
        <v>48</v>
      </c>
      <c r="C9" s="2" t="s">
        <v>49</v>
      </c>
      <c r="D9" s="2" t="s">
        <v>50</v>
      </c>
      <c r="E9" s="2" t="s">
        <v>51</v>
      </c>
      <c r="F9" s="2" t="s">
        <v>5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57</v>
      </c>
      <c r="M9" s="2" t="s">
        <v>58</v>
      </c>
      <c r="N9" s="3"/>
      <c r="O9" s="3"/>
    </row>
    <row r="10" spans="1:15" ht="16.5" x14ac:dyDescent="0.3">
      <c r="A10" s="3">
        <v>2012</v>
      </c>
      <c r="B10" s="4">
        <f>1-'Income Statement Trend'!B17-'Income Statement Trend'!B18</f>
        <v>0.16363366091286949</v>
      </c>
      <c r="C10" s="4">
        <f>1-'Income Statement Trend'!C17-'Income Statement Trend'!C18</f>
        <v>0.15835684683238369</v>
      </c>
      <c r="D10" s="4">
        <f>1-'Income Statement Trend'!D17-'Income Statement Trend'!D18</f>
        <v>0.17516704126259558</v>
      </c>
      <c r="E10" s="4">
        <f>1-'Income Statement Trend'!E17-'Income Statement Trend'!E18</f>
        <v>0.19854789940652059</v>
      </c>
      <c r="F10" s="4">
        <f>1-'Income Statement Trend'!F17-'Income Statement Trend'!F18</f>
        <v>0.1785038987284619</v>
      </c>
      <c r="G10" s="4">
        <f>1-'Income Statement Trend'!G17-'Income Statement Trend'!G18</f>
        <v>0.19801123101123941</v>
      </c>
      <c r="H10" s="4">
        <f>1-'Income Statement Trend'!H17-'Income Statement Trend'!H18</f>
        <v>0.19597030271041865</v>
      </c>
      <c r="I10" s="4">
        <f>1-'Income Statement Trend'!I17-'Income Statement Trend'!I18</f>
        <v>0.19375693781347567</v>
      </c>
      <c r="J10" s="4">
        <f>1-'Income Statement Trend'!J17-'Income Statement Trend'!J18</f>
        <v>0.19543938826824836</v>
      </c>
      <c r="K10" s="4">
        <f>1-'Income Statement Trend'!K17-'Income Statement Trend'!K18</f>
        <v>0.20505549151903191</v>
      </c>
      <c r="L10" s="4">
        <f>1-'Income Statement Trend'!L17-'Income Statement Trend'!L18</f>
        <v>0.18593372507889033</v>
      </c>
      <c r="M10" s="4">
        <f>1-'Income Statement Trend'!M17-'Income Statement Trend'!M18</f>
        <v>0.16261557283127259</v>
      </c>
      <c r="N10" s="3"/>
      <c r="O10" s="3"/>
    </row>
    <row r="11" spans="1:15" ht="16.5" x14ac:dyDescent="0.3">
      <c r="A11" s="3">
        <v>2013</v>
      </c>
      <c r="B11" s="4">
        <f>1-'Income Statement Trend'!N17-'Income Statement Trend'!N18</f>
        <v>0.1262491736471486</v>
      </c>
      <c r="C11" s="4">
        <f>1-'Income Statement Trend'!O17-'Income Statement Trend'!O18</f>
        <v>0.12661477806181023</v>
      </c>
      <c r="D11" s="4">
        <f>1-'Income Statement Trend'!P17-'Income Statement Trend'!P18</f>
        <v>0.13466039359476339</v>
      </c>
      <c r="E11" s="4">
        <f>1-'Income Statement Trend'!Q17-'Income Statement Trend'!Q18</f>
        <v>0.1575718447521415</v>
      </c>
      <c r="F11" s="4">
        <f>1-'Income Statement Trend'!R17-'Income Statement Trend'!R18</f>
        <v>0.1583181986049535</v>
      </c>
      <c r="G11" s="4">
        <f>1-'Income Statement Trend'!S17-'Income Statement Trend'!S18</f>
        <v>0.18497180067122909</v>
      </c>
      <c r="H11" s="4">
        <f>1-'Income Statement Trend'!T17-'Income Statement Trend'!T18</f>
        <v>0.17832832095099813</v>
      </c>
      <c r="I11" s="4">
        <f>1-'Income Statement Trend'!U17-'Income Statement Trend'!U18</f>
        <v>0.16098427777706933</v>
      </c>
      <c r="J11" s="4">
        <f>1-'Income Statement Trend'!V17-'Income Statement Trend'!V18</f>
        <v>0.1914169074163822</v>
      </c>
      <c r="K11" s="4">
        <f>1-'Income Statement Trend'!W17-'Income Statement Trend'!W18</f>
        <v>0.17421947251795472</v>
      </c>
      <c r="L11" s="4">
        <f>1-'Income Statement Trend'!X17-'Income Statement Trend'!X18</f>
        <v>0.19223686074358512</v>
      </c>
      <c r="M11" s="4">
        <f>1-'Income Statement Trend'!Y17-'Income Statement Trend'!Y18</f>
        <v>0.16329355252531713</v>
      </c>
      <c r="N11" s="3"/>
      <c r="O11" s="3"/>
    </row>
    <row r="12" spans="1:15" ht="16.5" x14ac:dyDescent="0.3">
      <c r="A12" s="3">
        <v>2014</v>
      </c>
      <c r="B12" s="4">
        <f>1-'Income Statement Trend'!Z17-'Income Statement Trend'!Z18</f>
        <v>0.1301256335003495</v>
      </c>
      <c r="C12" s="4">
        <f>1-'Income Statement Trend'!AA17-'Income Statement Trend'!AA18</f>
        <v>0.17330846280633763</v>
      </c>
      <c r="D12" s="4">
        <f>1-'Income Statement Trend'!AB17-'Income Statement Trend'!AB18</f>
        <v>0.18855619437629345</v>
      </c>
      <c r="E12" s="4">
        <f>1-'Income Statement Trend'!AC17-'Income Statement Trend'!AC18</f>
        <v>0.21240919375490383</v>
      </c>
      <c r="F12" s="4">
        <f>1-'Income Statement Trend'!AD17-'Income Statement Trend'!AD18</f>
        <v>0.22200909506459943</v>
      </c>
      <c r="G12" s="4">
        <f>1-'Income Statement Trend'!AE17-'Income Statement Trend'!AE18</f>
        <v>0.20645429989683597</v>
      </c>
      <c r="H12" s="4"/>
      <c r="I12" s="4"/>
      <c r="J12" s="4"/>
      <c r="K12" s="4"/>
      <c r="L12" s="4"/>
      <c r="M12" s="4"/>
      <c r="N12" s="3"/>
      <c r="O12" s="3"/>
    </row>
    <row r="13" spans="1:15" ht="16.5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3"/>
      <c r="O13" s="3"/>
    </row>
    <row r="14" spans="1:15" ht="16.5" x14ac:dyDescent="0.3">
      <c r="A14" s="3"/>
      <c r="B14" s="3"/>
      <c r="C14" s="3"/>
      <c r="D14" s="3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6.5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6.5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6.5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6.5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6.5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6.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6.5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6.5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6.5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6.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6.5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6.5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6.5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6.5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6.5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5" spans="1:15" x14ac:dyDescent="0.25">
      <c r="N35" s="1"/>
    </row>
  </sheetData>
  <mergeCells count="1">
    <mergeCell ref="B7:M7"/>
  </mergeCells>
  <phoneticPr fontId="0" type="noConversion"/>
  <printOptions horizontalCentered="1"/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Stand Alone Income Statement</vt:lpstr>
      <vt:lpstr>Income Statement Trend</vt:lpstr>
      <vt:lpstr>Gross Margin By Month</vt:lpstr>
      <vt:lpstr>'Gross Margin By Month'!Print_Area</vt:lpstr>
      <vt:lpstr>'Income Statement Trend'!Print_Area</vt:lpstr>
      <vt:lpstr>'Income Statement Trend'!Print_Titles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2014-11-20T19:07:58Z</cp:lastPrinted>
  <dcterms:created xsi:type="dcterms:W3CDTF">2014-08-21T12:13:04Z</dcterms:created>
  <dcterms:modified xsi:type="dcterms:W3CDTF">2014-11-20T19:08:29Z</dcterms:modified>
</cp:coreProperties>
</file>